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zał7_SORBNET-EURO" sheetId="1" r:id="rId1"/>
  </sheets>
  <definedNames>
    <definedName name="_xlnm.Print_Area" localSheetId="0">'zał7_SORBNET-EURO'!$A$1:$AG$57</definedName>
  </definedNames>
  <calcPr fullCalcOnLoad="1"/>
</workbook>
</file>

<file path=xl/sharedStrings.xml><?xml version="1.0" encoding="utf-8"?>
<sst xmlns="http://schemas.openxmlformats.org/spreadsheetml/2006/main" count="185" uniqueCount="62">
  <si>
    <t>Departament Systemu Płatniczego</t>
  </si>
  <si>
    <t>Lp.</t>
  </si>
  <si>
    <t>Wyszczególnienie</t>
  </si>
  <si>
    <t>Jedno-</t>
  </si>
  <si>
    <t>stka</t>
  </si>
  <si>
    <t>1.</t>
  </si>
  <si>
    <t>Liczba dni rozliczeniowych</t>
  </si>
  <si>
    <t>2.</t>
  </si>
  <si>
    <t>3.</t>
  </si>
  <si>
    <t>4.</t>
  </si>
  <si>
    <t>średnia kwota transakcji</t>
  </si>
  <si>
    <t>5.</t>
  </si>
  <si>
    <t>6.</t>
  </si>
  <si>
    <t>7.</t>
  </si>
  <si>
    <t>Narodowy Bank Polski</t>
  </si>
  <si>
    <t>Transakcje</t>
  </si>
  <si>
    <t>tys. euro</t>
  </si>
  <si>
    <t>liczba uczestników (z NBP)</t>
  </si>
  <si>
    <t>Obroty</t>
  </si>
  <si>
    <t>Liczba transakcji</t>
  </si>
  <si>
    <t>krajowe</t>
  </si>
  <si>
    <t>8.</t>
  </si>
  <si>
    <t>szt.</t>
  </si>
  <si>
    <t>tys.euro</t>
  </si>
  <si>
    <t>transgraniczne</t>
  </si>
  <si>
    <t>obroty</t>
  </si>
  <si>
    <t>liczba transakcji</t>
  </si>
  <si>
    <t>9.</t>
  </si>
  <si>
    <t xml:space="preserve">transgraniczne </t>
  </si>
  <si>
    <t>ogółem</t>
  </si>
  <si>
    <t>średnie dzienne</t>
  </si>
  <si>
    <t>średnia dzienna</t>
  </si>
  <si>
    <t>udział w transgranicznych</t>
  </si>
  <si>
    <t>System SORBNET-EURO</t>
  </si>
  <si>
    <t>10.</t>
  </si>
  <si>
    <t>międzybankowe</t>
  </si>
  <si>
    <t>klientowskie</t>
  </si>
  <si>
    <t>Transakcje międzybankowe:</t>
  </si>
  <si>
    <t xml:space="preserve"> - krajowe</t>
  </si>
  <si>
    <t xml:space="preserve"> - transgraniczne wysyłane</t>
  </si>
  <si>
    <t xml:space="preserve"> - transgraniczne otrzymane</t>
  </si>
  <si>
    <t>Transakcje klientowskie:</t>
  </si>
  <si>
    <t>11.</t>
  </si>
  <si>
    <t>12.</t>
  </si>
  <si>
    <t>udział w SORBNET-EURO</t>
  </si>
  <si>
    <t>13.</t>
  </si>
  <si>
    <t>średnia miesięczna</t>
  </si>
  <si>
    <t>Q2</t>
  </si>
  <si>
    <t>Q1</t>
  </si>
  <si>
    <t>Q3</t>
  </si>
  <si>
    <t>Q4</t>
  </si>
  <si>
    <t>wysłane</t>
  </si>
  <si>
    <t>otrzymane</t>
  </si>
  <si>
    <t>średnia dzienna liczba transakcji</t>
  </si>
  <si>
    <t>średnia wartość transakcji</t>
  </si>
  <si>
    <t>mld. euro</t>
  </si>
  <si>
    <t>mln. euro</t>
  </si>
  <si>
    <t>mld euro</t>
  </si>
  <si>
    <t>LICZBA TRANSAKCJI I WARTOŚĆ OBROTÓW  W KOLEJNYCH KWARTAŁACH    z wyłączeniem wartości kredytu śróddziennego (intraday),</t>
  </si>
  <si>
    <r>
      <t>35*</t>
    </r>
    <r>
      <rPr>
        <vertAlign val="superscript"/>
        <sz val="16"/>
        <rFont val="Arial CE"/>
        <family val="0"/>
      </rPr>
      <t>)</t>
    </r>
  </si>
  <si>
    <t>*) system SORBNET-EURO funkcjonował do dnia 18 listopada 2011 r. (tzn. że w  listopadzie 2011 r. funkcjonował przez 14 dni roboczych)</t>
  </si>
  <si>
    <t xml:space="preserve">*) system SORBNET-EURO został zamknięty dla usług pośrednictwa w rozliczeniach w systemie TARGET2 dla banków  i KDPW S.A. w dniu 21 listopada 2011 r. ( funkcjonował na dotychczasowych zasadach  przez 14 dni roboczych listopada 2011 r. ). Całkowite zamknięcie systemu SORBNET-EURO nastąpiło z dniem 31 grudnia 2011 r.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</si>
</sst>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\.mm\.yy"/>
    <numFmt numFmtId="173" formatCode="#,##0.0"/>
    <numFmt numFmtId="174" formatCode="0.0%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56">
    <font>
      <sz val="9"/>
      <name val="Arial CE"/>
      <family val="0"/>
    </font>
    <font>
      <sz val="12"/>
      <name val="Arial CE"/>
      <family val="2"/>
    </font>
    <font>
      <sz val="13"/>
      <name val="Arial CE"/>
      <family val="2"/>
    </font>
    <font>
      <sz val="8"/>
      <name val="Arial CE"/>
      <family val="0"/>
    </font>
    <font>
      <b/>
      <sz val="16"/>
      <name val="Arial CE"/>
      <family val="0"/>
    </font>
    <font>
      <b/>
      <sz val="24"/>
      <name val="Arial CE"/>
      <family val="0"/>
    </font>
    <font>
      <b/>
      <sz val="13"/>
      <name val="Arial CE"/>
      <family val="0"/>
    </font>
    <font>
      <b/>
      <sz val="12"/>
      <name val="Arial CE"/>
      <family val="0"/>
    </font>
    <font>
      <sz val="16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8"/>
      <name val="Arial CE"/>
      <family val="0"/>
    </font>
    <font>
      <sz val="20"/>
      <name val="Arial CE"/>
      <family val="0"/>
    </font>
    <font>
      <b/>
      <sz val="11"/>
      <name val="Arial CE"/>
      <family val="0"/>
    </font>
    <font>
      <b/>
      <sz val="16"/>
      <color indexed="10"/>
      <name val="Arial CE"/>
      <family val="0"/>
    </font>
    <font>
      <b/>
      <sz val="9"/>
      <color indexed="10"/>
      <name val="Arial CE"/>
      <family val="0"/>
    </font>
    <font>
      <b/>
      <sz val="14"/>
      <color indexed="10"/>
      <name val="Arial CE"/>
      <family val="0"/>
    </font>
    <font>
      <vertAlign val="superscript"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10"/>
      <name val="Arial CE"/>
      <family val="0"/>
    </font>
    <font>
      <b/>
      <sz val="1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rgb="FFFF0000"/>
      <name val="Arial CE"/>
      <family val="0"/>
    </font>
    <font>
      <b/>
      <sz val="1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ashed"/>
      <top style="double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ouble"/>
      <right style="dashed"/>
      <top style="double"/>
      <bottom style="double"/>
    </border>
    <border>
      <left>
        <color indexed="63"/>
      </left>
      <right style="dotted"/>
      <top style="double"/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ashed"/>
      <right style="double"/>
      <top style="double"/>
      <bottom style="double"/>
    </border>
    <border>
      <left style="dashed"/>
      <right style="double"/>
      <top>
        <color indexed="63"/>
      </top>
      <bottom style="double"/>
    </border>
    <border>
      <left style="dashed"/>
      <right style="dashed"/>
      <top style="dotted"/>
      <bottom style="double"/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ouble"/>
      <bottom style="double"/>
    </border>
    <border>
      <left style="dashed"/>
      <right style="dashed"/>
      <top style="double"/>
      <bottom>
        <color indexed="63"/>
      </bottom>
    </border>
    <border>
      <left style="double"/>
      <right style="dashed"/>
      <top style="dotted"/>
      <bottom style="double"/>
    </border>
    <border>
      <left style="dashed"/>
      <right style="double"/>
      <top style="dotted"/>
      <bottom style="double"/>
    </border>
    <border>
      <left style="double"/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dashed"/>
      <right style="dotted"/>
      <top style="dashed"/>
      <bottom>
        <color indexed="63"/>
      </bottom>
    </border>
    <border>
      <left style="dashed"/>
      <right style="dotted"/>
      <top style="double"/>
      <bottom>
        <color indexed="63"/>
      </bottom>
    </border>
    <border>
      <left style="dashed"/>
      <right>
        <color indexed="63"/>
      </right>
      <top style="double"/>
      <bottom style="double"/>
    </border>
    <border>
      <left style="dashed"/>
      <right style="dotted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ashed"/>
      <right>
        <color indexed="63"/>
      </right>
      <top style="double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otted"/>
      <top>
        <color indexed="63"/>
      </top>
      <bottom>
        <color indexed="63"/>
      </bottom>
    </border>
    <border>
      <left style="dotted"/>
      <right style="dashed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dashed"/>
      <right style="dotted"/>
      <top>
        <color indexed="63"/>
      </top>
      <bottom style="double"/>
    </border>
    <border>
      <left style="dott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6" fillId="0" borderId="13" xfId="42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165" fontId="2" fillId="0" borderId="15" xfId="42" applyFont="1" applyFill="1" applyBorder="1" applyAlignment="1">
      <alignment shrinkToFit="1"/>
    </xf>
    <xf numFmtId="165" fontId="6" fillId="0" borderId="16" xfId="42" applyFont="1" applyFill="1" applyBorder="1" applyAlignment="1">
      <alignment vertical="center"/>
    </xf>
    <xf numFmtId="0" fontId="0" fillId="0" borderId="17" xfId="0" applyFill="1" applyBorder="1" applyAlignment="1">
      <alignment/>
    </xf>
    <xf numFmtId="165" fontId="2" fillId="0" borderId="15" xfId="42" applyFont="1" applyFill="1" applyBorder="1" applyAlignment="1">
      <alignment vertical="top" shrinkToFit="1"/>
    </xf>
    <xf numFmtId="165" fontId="6" fillId="0" borderId="16" xfId="42" applyFont="1" applyFill="1" applyBorder="1" applyAlignment="1">
      <alignment horizontal="left" vertical="top"/>
    </xf>
    <xf numFmtId="0" fontId="7" fillId="0" borderId="0" xfId="0" applyFont="1" applyFill="1" applyAlignment="1">
      <alignment/>
    </xf>
    <xf numFmtId="165" fontId="2" fillId="0" borderId="0" xfId="42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73" fontId="1" fillId="0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165" fontId="6" fillId="0" borderId="23" xfId="42" applyFont="1" applyFill="1" applyBorder="1" applyAlignment="1">
      <alignment horizontal="left" vertical="top"/>
    </xf>
    <xf numFmtId="165" fontId="2" fillId="0" borderId="24" xfId="42" applyFont="1" applyFill="1" applyBorder="1" applyAlignment="1">
      <alignment vertical="top" shrinkToFit="1"/>
    </xf>
    <xf numFmtId="0" fontId="2" fillId="0" borderId="22" xfId="0" applyFont="1" applyFill="1" applyBorder="1" applyAlignment="1">
      <alignment horizontal="center" vertical="top"/>
    </xf>
    <xf numFmtId="165" fontId="6" fillId="0" borderId="22" xfId="42" applyFont="1" applyFill="1" applyBorder="1" applyAlignment="1">
      <alignment horizontal="left" vertical="top"/>
    </xf>
    <xf numFmtId="165" fontId="2" fillId="0" borderId="22" xfId="42" applyFont="1" applyFill="1" applyBorder="1" applyAlignment="1">
      <alignment vertical="top" shrinkToFit="1"/>
    </xf>
    <xf numFmtId="174" fontId="1" fillId="0" borderId="22" xfId="54" applyNumberFormat="1" applyFont="1" applyFill="1" applyBorder="1" applyAlignment="1">
      <alignment horizontal="center" vertical="top"/>
    </xf>
    <xf numFmtId="174" fontId="1" fillId="33" borderId="22" xfId="54" applyNumberFormat="1" applyFont="1" applyFill="1" applyBorder="1" applyAlignment="1">
      <alignment horizontal="center" vertical="top"/>
    </xf>
    <xf numFmtId="173" fontId="1" fillId="33" borderId="25" xfId="54" applyNumberFormat="1" applyFont="1" applyFill="1" applyBorder="1" applyAlignment="1">
      <alignment horizontal="center" vertical="top"/>
    </xf>
    <xf numFmtId="173" fontId="1" fillId="33" borderId="26" xfId="54" applyNumberFormat="1" applyFont="1" applyFill="1" applyBorder="1" applyAlignment="1">
      <alignment horizontal="center" vertical="top"/>
    </xf>
    <xf numFmtId="3" fontId="1" fillId="33" borderId="25" xfId="54" applyNumberFormat="1" applyFont="1" applyFill="1" applyBorder="1" applyAlignment="1">
      <alignment horizontal="center" vertical="top"/>
    </xf>
    <xf numFmtId="3" fontId="1" fillId="33" borderId="26" xfId="54" applyNumberFormat="1" applyFont="1" applyFill="1" applyBorder="1" applyAlignment="1">
      <alignment horizontal="center" vertical="top"/>
    </xf>
    <xf numFmtId="165" fontId="2" fillId="0" borderId="24" xfId="42" applyFont="1" applyFill="1" applyBorder="1" applyAlignment="1">
      <alignment shrinkToFit="1"/>
    </xf>
    <xf numFmtId="165" fontId="2" fillId="0" borderId="27" xfId="42" applyFont="1" applyFill="1" applyBorder="1" applyAlignment="1">
      <alignment vertical="center" shrinkToFit="1"/>
    </xf>
    <xf numFmtId="173" fontId="1" fillId="33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" fillId="33" borderId="28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top"/>
    </xf>
    <xf numFmtId="0" fontId="0" fillId="0" borderId="31" xfId="0" applyFill="1" applyBorder="1" applyAlignment="1">
      <alignment vertical="center"/>
    </xf>
    <xf numFmtId="165" fontId="2" fillId="0" borderId="29" xfId="42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top"/>
    </xf>
    <xf numFmtId="174" fontId="1" fillId="0" borderId="0" xfId="54" applyNumberFormat="1" applyFont="1" applyFill="1" applyBorder="1" applyAlignment="1">
      <alignment horizontal="center" vertical="top"/>
    </xf>
    <xf numFmtId="174" fontId="1" fillId="0" borderId="17" xfId="54" applyNumberFormat="1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5" fillId="0" borderId="21" xfId="0" applyFont="1" applyFill="1" applyBorder="1" applyAlignment="1">
      <alignment horizontal="centerContinuous"/>
    </xf>
    <xf numFmtId="0" fontId="11" fillId="0" borderId="22" xfId="0" applyFont="1" applyFill="1" applyBorder="1" applyAlignment="1">
      <alignment horizontal="centerContinuous"/>
    </xf>
    <xf numFmtId="0" fontId="11" fillId="0" borderId="28" xfId="0" applyFont="1" applyFill="1" applyBorder="1" applyAlignment="1">
      <alignment horizontal="centerContinuous"/>
    </xf>
    <xf numFmtId="0" fontId="11" fillId="0" borderId="18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1" fillId="0" borderId="25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33" xfId="0" applyFont="1" applyFill="1" applyBorder="1" applyAlignment="1">
      <alignment horizontal="center" vertical="top"/>
    </xf>
    <xf numFmtId="0" fontId="11" fillId="0" borderId="34" xfId="0" applyFont="1" applyFill="1" applyBorder="1" applyAlignment="1">
      <alignment horizontal="center" vertical="top"/>
    </xf>
    <xf numFmtId="1" fontId="1" fillId="0" borderId="35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top"/>
    </xf>
    <xf numFmtId="0" fontId="11" fillId="0" borderId="38" xfId="0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top"/>
    </xf>
    <xf numFmtId="0" fontId="11" fillId="0" borderId="40" xfId="0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right"/>
    </xf>
    <xf numFmtId="0" fontId="11" fillId="0" borderId="42" xfId="0" applyFont="1" applyFill="1" applyBorder="1" applyAlignment="1">
      <alignment horizontal="center" vertical="top"/>
    </xf>
    <xf numFmtId="0" fontId="11" fillId="0" borderId="43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11" fillId="0" borderId="44" xfId="0" applyFont="1" applyFill="1" applyBorder="1" applyAlignment="1">
      <alignment horizontal="center" vertical="top"/>
    </xf>
    <xf numFmtId="1" fontId="12" fillId="0" borderId="4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47" xfId="0" applyNumberFormat="1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73" fontId="8" fillId="0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0" fillId="34" borderId="18" xfId="0" applyFill="1" applyBorder="1" applyAlignment="1">
      <alignment/>
    </xf>
    <xf numFmtId="179" fontId="16" fillId="34" borderId="0" xfId="0" applyNumberFormat="1" applyFont="1" applyFill="1" applyBorder="1" applyAlignment="1">
      <alignment horizontal="center" vertical="center"/>
    </xf>
    <xf numFmtId="10" fontId="54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180" fontId="16" fillId="34" borderId="0" xfId="0" applyNumberFormat="1" applyFont="1" applyFill="1" applyBorder="1" applyAlignment="1">
      <alignment horizontal="center" vertical="center"/>
    </xf>
    <xf numFmtId="174" fontId="54" fillId="34" borderId="0" xfId="0" applyNumberFormat="1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165" fontId="6" fillId="34" borderId="13" xfId="42" applyFont="1" applyFill="1" applyBorder="1" applyAlignment="1">
      <alignment vertical="center"/>
    </xf>
    <xf numFmtId="165" fontId="6" fillId="34" borderId="22" xfId="42" applyFont="1" applyFill="1" applyBorder="1" applyAlignment="1">
      <alignment vertical="center" shrinkToFit="1"/>
    </xf>
    <xf numFmtId="0" fontId="7" fillId="34" borderId="29" xfId="0" applyFont="1" applyFill="1" applyBorder="1" applyAlignment="1">
      <alignment horizontal="center" vertical="center"/>
    </xf>
    <xf numFmtId="173" fontId="7" fillId="34" borderId="21" xfId="0" applyNumberFormat="1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/>
    </xf>
    <xf numFmtId="180" fontId="4" fillId="34" borderId="36" xfId="0" applyNumberFormat="1" applyFont="1" applyFill="1" applyBorder="1" applyAlignment="1">
      <alignment horizontal="center" vertical="center"/>
    </xf>
    <xf numFmtId="180" fontId="4" fillId="34" borderId="29" xfId="0" applyNumberFormat="1" applyFont="1" applyFill="1" applyBorder="1" applyAlignment="1">
      <alignment horizontal="center" vertical="center"/>
    </xf>
    <xf numFmtId="180" fontId="4" fillId="34" borderId="49" xfId="0" applyNumberFormat="1" applyFont="1" applyFill="1" applyBorder="1" applyAlignment="1">
      <alignment horizontal="center" vertical="center"/>
    </xf>
    <xf numFmtId="180" fontId="4" fillId="34" borderId="21" xfId="0" applyNumberFormat="1" applyFont="1" applyFill="1" applyBorder="1" applyAlignment="1">
      <alignment horizontal="center" vertical="center"/>
    </xf>
    <xf numFmtId="180" fontId="4" fillId="34" borderId="45" xfId="0" applyNumberFormat="1" applyFont="1" applyFill="1" applyBorder="1" applyAlignment="1">
      <alignment horizontal="center" vertical="center"/>
    </xf>
    <xf numFmtId="180" fontId="4" fillId="34" borderId="28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5" fontId="6" fillId="34" borderId="16" xfId="42" applyFont="1" applyFill="1" applyBorder="1" applyAlignment="1">
      <alignment vertical="center"/>
    </xf>
    <xf numFmtId="165" fontId="2" fillId="34" borderId="15" xfId="42" applyFont="1" applyFill="1" applyBorder="1" applyAlignment="1">
      <alignment vertical="center" shrinkToFit="1"/>
    </xf>
    <xf numFmtId="0" fontId="1" fillId="34" borderId="30" xfId="0" applyFont="1" applyFill="1" applyBorder="1" applyAlignment="1">
      <alignment horizontal="center" vertical="center"/>
    </xf>
    <xf numFmtId="173" fontId="7" fillId="34" borderId="18" xfId="0" applyNumberFormat="1" applyFont="1" applyFill="1" applyBorder="1" applyAlignment="1">
      <alignment horizontal="center" vertical="center"/>
    </xf>
    <xf numFmtId="180" fontId="8" fillId="34" borderId="11" xfId="0" applyNumberFormat="1" applyFont="1" applyFill="1" applyBorder="1" applyAlignment="1">
      <alignment horizontal="center" vertical="center"/>
    </xf>
    <xf numFmtId="180" fontId="8" fillId="34" borderId="50" xfId="0" applyNumberFormat="1" applyFont="1" applyFill="1" applyBorder="1" applyAlignment="1">
      <alignment horizontal="center" vertical="center"/>
    </xf>
    <xf numFmtId="180" fontId="8" fillId="34" borderId="30" xfId="0" applyNumberFormat="1" applyFont="1" applyFill="1" applyBorder="1" applyAlignment="1">
      <alignment horizontal="center" vertical="center"/>
    </xf>
    <xf numFmtId="180" fontId="8" fillId="34" borderId="51" xfId="0" applyNumberFormat="1" applyFont="1" applyFill="1" applyBorder="1" applyAlignment="1">
      <alignment horizontal="center" vertical="center"/>
    </xf>
    <xf numFmtId="180" fontId="8" fillId="34" borderId="18" xfId="0" applyNumberFormat="1" applyFont="1" applyFill="1" applyBorder="1" applyAlignment="1">
      <alignment horizontal="center" vertical="center"/>
    </xf>
    <xf numFmtId="180" fontId="8" fillId="34" borderId="52" xfId="0" applyNumberFormat="1" applyFont="1" applyFill="1" applyBorder="1" applyAlignment="1">
      <alignment horizontal="center" vertical="center"/>
    </xf>
    <xf numFmtId="180" fontId="8" fillId="34" borderId="25" xfId="0" applyNumberFormat="1" applyFont="1" applyFill="1" applyBorder="1" applyAlignment="1">
      <alignment horizontal="center" vertical="center"/>
    </xf>
    <xf numFmtId="165" fontId="2" fillId="34" borderId="16" xfId="42" applyFont="1" applyFill="1" applyBorder="1" applyAlignment="1">
      <alignment vertical="center"/>
    </xf>
    <xf numFmtId="173" fontId="1" fillId="34" borderId="18" xfId="0" applyNumberFormat="1" applyFont="1" applyFill="1" applyBorder="1" applyAlignment="1">
      <alignment horizontal="center" vertical="center"/>
    </xf>
    <xf numFmtId="173" fontId="8" fillId="34" borderId="11" xfId="0" applyNumberFormat="1" applyFont="1" applyFill="1" applyBorder="1" applyAlignment="1">
      <alignment horizontal="center" vertical="center"/>
    </xf>
    <xf numFmtId="173" fontId="8" fillId="34" borderId="50" xfId="0" applyNumberFormat="1" applyFont="1" applyFill="1" applyBorder="1" applyAlignment="1">
      <alignment horizontal="center" vertical="center"/>
    </xf>
    <xf numFmtId="173" fontId="8" fillId="34" borderId="30" xfId="0" applyNumberFormat="1" applyFont="1" applyFill="1" applyBorder="1" applyAlignment="1">
      <alignment horizontal="center" vertical="center"/>
    </xf>
    <xf numFmtId="173" fontId="8" fillId="34" borderId="51" xfId="0" applyNumberFormat="1" applyFont="1" applyFill="1" applyBorder="1" applyAlignment="1">
      <alignment horizontal="center" vertical="center"/>
    </xf>
    <xf numFmtId="173" fontId="8" fillId="34" borderId="18" xfId="0" applyNumberFormat="1" applyFont="1" applyFill="1" applyBorder="1" applyAlignment="1">
      <alignment horizontal="center" vertical="center"/>
    </xf>
    <xf numFmtId="173" fontId="8" fillId="34" borderId="52" xfId="0" applyNumberFormat="1" applyFont="1" applyFill="1" applyBorder="1" applyAlignment="1">
      <alignment horizontal="center" vertical="center"/>
    </xf>
    <xf numFmtId="173" fontId="8" fillId="34" borderId="25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vertical="center"/>
    </xf>
    <xf numFmtId="165" fontId="2" fillId="34" borderId="53" xfId="42" applyFont="1" applyFill="1" applyBorder="1" applyAlignment="1">
      <alignment vertical="center" shrinkToFit="1"/>
    </xf>
    <xf numFmtId="0" fontId="1" fillId="34" borderId="32" xfId="0" applyFont="1" applyFill="1" applyBorder="1" applyAlignment="1">
      <alignment horizontal="center" vertical="center"/>
    </xf>
    <xf numFmtId="174" fontId="1" fillId="34" borderId="54" xfId="54" applyNumberFormat="1" applyFont="1" applyFill="1" applyBorder="1" applyAlignment="1">
      <alignment horizontal="center" vertical="center"/>
    </xf>
    <xf numFmtId="173" fontId="8" fillId="34" borderId="14" xfId="0" applyNumberFormat="1" applyFont="1" applyFill="1" applyBorder="1" applyAlignment="1">
      <alignment horizontal="center" vertical="center"/>
    </xf>
    <xf numFmtId="173" fontId="8" fillId="34" borderId="55" xfId="0" applyNumberFormat="1" applyFont="1" applyFill="1" applyBorder="1" applyAlignment="1">
      <alignment horizontal="center" vertical="center"/>
    </xf>
    <xf numFmtId="173" fontId="8" fillId="34" borderId="32" xfId="0" applyNumberFormat="1" applyFont="1" applyFill="1" applyBorder="1" applyAlignment="1">
      <alignment horizontal="center" vertical="center"/>
    </xf>
    <xf numFmtId="173" fontId="8" fillId="34" borderId="56" xfId="0" applyNumberFormat="1" applyFont="1" applyFill="1" applyBorder="1" applyAlignment="1">
      <alignment horizontal="center" vertical="center"/>
    </xf>
    <xf numFmtId="173" fontId="8" fillId="34" borderId="54" xfId="0" applyNumberFormat="1" applyFont="1" applyFill="1" applyBorder="1" applyAlignment="1">
      <alignment horizontal="center" vertical="center"/>
    </xf>
    <xf numFmtId="173" fontId="8" fillId="34" borderId="57" xfId="0" applyNumberFormat="1" applyFont="1" applyFill="1" applyBorder="1" applyAlignment="1">
      <alignment horizontal="center" vertical="center"/>
    </xf>
    <xf numFmtId="173" fontId="8" fillId="34" borderId="26" xfId="0" applyNumberFormat="1" applyFont="1" applyFill="1" applyBorder="1" applyAlignment="1">
      <alignment horizontal="center" vertical="center"/>
    </xf>
    <xf numFmtId="165" fontId="6" fillId="34" borderId="0" xfId="42" applyFont="1" applyFill="1" applyBorder="1" applyAlignment="1">
      <alignment vertical="center" shrinkToFit="1"/>
    </xf>
    <xf numFmtId="165" fontId="6" fillId="34" borderId="36" xfId="42" applyFont="1" applyFill="1" applyBorder="1" applyAlignment="1">
      <alignment vertical="center" shrinkToFit="1"/>
    </xf>
    <xf numFmtId="0" fontId="7" fillId="34" borderId="3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36" xfId="0" applyNumberFormat="1" applyFont="1" applyFill="1" applyBorder="1" applyAlignment="1">
      <alignment horizontal="center" vertical="center"/>
    </xf>
    <xf numFmtId="3" fontId="4" fillId="34" borderId="29" xfId="0" applyNumberFormat="1" applyFont="1" applyFill="1" applyBorder="1" applyAlignment="1">
      <alignment horizontal="center" vertical="center"/>
    </xf>
    <xf numFmtId="3" fontId="4" fillId="34" borderId="49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45" xfId="0" applyNumberFormat="1" applyFont="1" applyFill="1" applyBorder="1" applyAlignment="1">
      <alignment horizontal="center" vertical="center"/>
    </xf>
    <xf numFmtId="3" fontId="4" fillId="34" borderId="28" xfId="0" applyNumberFormat="1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/>
    </xf>
    <xf numFmtId="3" fontId="8" fillId="34" borderId="50" xfId="0" applyNumberFormat="1" applyFont="1" applyFill="1" applyBorder="1" applyAlignment="1">
      <alignment horizontal="center" vertical="center"/>
    </xf>
    <xf numFmtId="3" fontId="8" fillId="34" borderId="30" xfId="0" applyNumberFormat="1" applyFont="1" applyFill="1" applyBorder="1" applyAlignment="1">
      <alignment horizontal="center" vertical="center"/>
    </xf>
    <xf numFmtId="3" fontId="8" fillId="34" borderId="51" xfId="0" applyNumberFormat="1" applyFont="1" applyFill="1" applyBorder="1" applyAlignment="1">
      <alignment horizontal="center" vertical="center"/>
    </xf>
    <xf numFmtId="3" fontId="8" fillId="34" borderId="18" xfId="0" applyNumberFormat="1" applyFont="1" applyFill="1" applyBorder="1" applyAlignment="1">
      <alignment horizontal="center" vertical="center"/>
    </xf>
    <xf numFmtId="3" fontId="8" fillId="34" borderId="52" xfId="0" applyNumberFormat="1" applyFont="1" applyFill="1" applyBorder="1" applyAlignment="1">
      <alignment horizontal="center" vertical="center"/>
    </xf>
    <xf numFmtId="3" fontId="8" fillId="34" borderId="25" xfId="0" applyNumberFormat="1" applyFont="1" applyFill="1" applyBorder="1" applyAlignment="1">
      <alignment horizontal="center" vertical="center"/>
    </xf>
    <xf numFmtId="165" fontId="2" fillId="34" borderId="23" xfId="42" applyFont="1" applyFill="1" applyBorder="1" applyAlignment="1">
      <alignment vertical="center"/>
    </xf>
    <xf numFmtId="165" fontId="2" fillId="34" borderId="24" xfId="42" applyFont="1" applyFill="1" applyBorder="1" applyAlignment="1">
      <alignment vertical="center" shrinkToFit="1"/>
    </xf>
    <xf numFmtId="173" fontId="1" fillId="34" borderId="54" xfId="0" applyNumberFormat="1" applyFont="1" applyFill="1" applyBorder="1" applyAlignment="1">
      <alignment horizontal="center" vertical="center"/>
    </xf>
    <xf numFmtId="3" fontId="8" fillId="34" borderId="14" xfId="0" applyNumberFormat="1" applyFont="1" applyFill="1" applyBorder="1" applyAlignment="1">
      <alignment horizontal="center" vertical="center"/>
    </xf>
    <xf numFmtId="3" fontId="8" fillId="34" borderId="55" xfId="0" applyNumberFormat="1" applyFont="1" applyFill="1" applyBorder="1" applyAlignment="1">
      <alignment horizontal="center" vertical="center"/>
    </xf>
    <xf numFmtId="3" fontId="8" fillId="34" borderId="32" xfId="0" applyNumberFormat="1" applyFont="1" applyFill="1" applyBorder="1" applyAlignment="1">
      <alignment horizontal="center" vertical="center"/>
    </xf>
    <xf numFmtId="3" fontId="8" fillId="34" borderId="56" xfId="0" applyNumberFormat="1" applyFont="1" applyFill="1" applyBorder="1" applyAlignment="1">
      <alignment horizontal="center" vertical="center"/>
    </xf>
    <xf numFmtId="3" fontId="8" fillId="34" borderId="54" xfId="0" applyNumberFormat="1" applyFont="1" applyFill="1" applyBorder="1" applyAlignment="1">
      <alignment horizontal="center" vertical="center"/>
    </xf>
    <xf numFmtId="3" fontId="8" fillId="34" borderId="57" xfId="0" applyNumberFormat="1" applyFont="1" applyFill="1" applyBorder="1" applyAlignment="1">
      <alignment horizontal="center" vertical="center"/>
    </xf>
    <xf numFmtId="3" fontId="8" fillId="34" borderId="26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165" fontId="2" fillId="34" borderId="22" xfId="42" applyFont="1" applyFill="1" applyBorder="1" applyAlignment="1">
      <alignment vertical="center"/>
    </xf>
    <xf numFmtId="165" fontId="2" fillId="34" borderId="22" xfId="42" applyFont="1" applyFill="1" applyBorder="1" applyAlignment="1">
      <alignment vertical="center" shrinkToFit="1"/>
    </xf>
    <xf numFmtId="0" fontId="1" fillId="34" borderId="22" xfId="0" applyFont="1" applyFill="1" applyBorder="1" applyAlignment="1">
      <alignment horizontal="center" vertical="center"/>
    </xf>
    <xf numFmtId="173" fontId="1" fillId="34" borderId="22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3" fontId="8" fillId="34" borderId="36" xfId="0" applyNumberFormat="1" applyFont="1" applyFill="1" applyBorder="1" applyAlignment="1">
      <alignment horizontal="center" vertical="center"/>
    </xf>
    <xf numFmtId="3" fontId="8" fillId="34" borderId="29" xfId="0" applyNumberFormat="1" applyFont="1" applyFill="1" applyBorder="1" applyAlignment="1">
      <alignment horizontal="center" vertical="center"/>
    </xf>
    <xf numFmtId="3" fontId="8" fillId="34" borderId="49" xfId="0" applyNumberFormat="1" applyFont="1" applyFill="1" applyBorder="1" applyAlignment="1">
      <alignment horizontal="center" vertical="center"/>
    </xf>
    <xf numFmtId="3" fontId="8" fillId="34" borderId="21" xfId="0" applyNumberFormat="1" applyFont="1" applyFill="1" applyBorder="1" applyAlignment="1">
      <alignment horizontal="center" vertical="center"/>
    </xf>
    <xf numFmtId="3" fontId="8" fillId="34" borderId="45" xfId="0" applyNumberFormat="1" applyFont="1" applyFill="1" applyBorder="1" applyAlignment="1">
      <alignment horizontal="center" vertical="center"/>
    </xf>
    <xf numFmtId="3" fontId="8" fillId="34" borderId="28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165" fontId="6" fillId="34" borderId="13" xfId="42" applyFont="1" applyFill="1" applyBorder="1" applyAlignment="1">
      <alignment horizontal="left"/>
    </xf>
    <xf numFmtId="165" fontId="2" fillId="34" borderId="27" xfId="42" applyFont="1" applyFill="1" applyBorder="1" applyAlignment="1">
      <alignment shrinkToFit="1"/>
    </xf>
    <xf numFmtId="0" fontId="1" fillId="34" borderId="29" xfId="0" applyFont="1" applyFill="1" applyBorder="1" applyAlignment="1">
      <alignment horizontal="center"/>
    </xf>
    <xf numFmtId="173" fontId="1" fillId="34" borderId="21" xfId="0" applyNumberFormat="1" applyFont="1" applyFill="1" applyBorder="1" applyAlignment="1">
      <alignment horizontal="center"/>
    </xf>
    <xf numFmtId="180" fontId="8" fillId="34" borderId="10" xfId="0" applyNumberFormat="1" applyFont="1" applyFill="1" applyBorder="1" applyAlignment="1">
      <alignment horizontal="center"/>
    </xf>
    <xf numFmtId="180" fontId="8" fillId="34" borderId="36" xfId="0" applyNumberFormat="1" applyFont="1" applyFill="1" applyBorder="1" applyAlignment="1">
      <alignment horizontal="center"/>
    </xf>
    <xf numFmtId="180" fontId="8" fillId="34" borderId="29" xfId="0" applyNumberFormat="1" applyFont="1" applyFill="1" applyBorder="1" applyAlignment="1">
      <alignment horizontal="center"/>
    </xf>
    <xf numFmtId="180" fontId="8" fillId="34" borderId="49" xfId="0" applyNumberFormat="1" applyFont="1" applyFill="1" applyBorder="1" applyAlignment="1">
      <alignment horizontal="center"/>
    </xf>
    <xf numFmtId="180" fontId="8" fillId="34" borderId="21" xfId="0" applyNumberFormat="1" applyFont="1" applyFill="1" applyBorder="1" applyAlignment="1">
      <alignment horizontal="center"/>
    </xf>
    <xf numFmtId="180" fontId="8" fillId="34" borderId="45" xfId="0" applyNumberFormat="1" applyFont="1" applyFill="1" applyBorder="1" applyAlignment="1">
      <alignment horizontal="center"/>
    </xf>
    <xf numFmtId="180" fontId="8" fillId="34" borderId="28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top"/>
    </xf>
    <xf numFmtId="165" fontId="6" fillId="34" borderId="16" xfId="42" applyFont="1" applyFill="1" applyBorder="1" applyAlignment="1">
      <alignment horizontal="left" vertical="top"/>
    </xf>
    <xf numFmtId="165" fontId="2" fillId="34" borderId="15" xfId="42" applyFont="1" applyFill="1" applyBorder="1" applyAlignment="1">
      <alignment vertical="top" shrinkToFit="1"/>
    </xf>
    <xf numFmtId="0" fontId="1" fillId="34" borderId="30" xfId="0" applyFont="1" applyFill="1" applyBorder="1" applyAlignment="1">
      <alignment horizontal="center" vertical="top"/>
    </xf>
    <xf numFmtId="174" fontId="1" fillId="34" borderId="18" xfId="54" applyNumberFormat="1" applyFont="1" applyFill="1" applyBorder="1" applyAlignment="1">
      <alignment horizontal="center" vertical="top"/>
    </xf>
    <xf numFmtId="174" fontId="8" fillId="34" borderId="11" xfId="54" applyNumberFormat="1" applyFont="1" applyFill="1" applyBorder="1" applyAlignment="1">
      <alignment horizontal="center" vertical="top"/>
    </xf>
    <xf numFmtId="174" fontId="8" fillId="34" borderId="50" xfId="54" applyNumberFormat="1" applyFont="1" applyFill="1" applyBorder="1" applyAlignment="1">
      <alignment horizontal="center" vertical="top"/>
    </xf>
    <xf numFmtId="174" fontId="8" fillId="34" borderId="30" xfId="54" applyNumberFormat="1" applyFont="1" applyFill="1" applyBorder="1" applyAlignment="1">
      <alignment horizontal="center" vertical="top"/>
    </xf>
    <xf numFmtId="174" fontId="8" fillId="34" borderId="51" xfId="54" applyNumberFormat="1" applyFont="1" applyFill="1" applyBorder="1" applyAlignment="1">
      <alignment horizontal="center" vertical="top"/>
    </xf>
    <xf numFmtId="174" fontId="8" fillId="34" borderId="18" xfId="54" applyNumberFormat="1" applyFont="1" applyFill="1" applyBorder="1" applyAlignment="1">
      <alignment horizontal="center" vertical="top"/>
    </xf>
    <xf numFmtId="174" fontId="8" fillId="34" borderId="52" xfId="54" applyNumberFormat="1" applyFont="1" applyFill="1" applyBorder="1" applyAlignment="1">
      <alignment horizontal="center" vertical="top"/>
    </xf>
    <xf numFmtId="174" fontId="8" fillId="34" borderId="25" xfId="54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/>
    </xf>
    <xf numFmtId="165" fontId="2" fillId="34" borderId="16" xfId="42" applyFont="1" applyFill="1" applyBorder="1" applyAlignment="1">
      <alignment horizontal="right"/>
    </xf>
    <xf numFmtId="165" fontId="2" fillId="34" borderId="15" xfId="42" applyFont="1" applyFill="1" applyBorder="1" applyAlignment="1">
      <alignment shrinkToFit="1"/>
    </xf>
    <xf numFmtId="0" fontId="1" fillId="34" borderId="30" xfId="0" applyFont="1" applyFill="1" applyBorder="1" applyAlignment="1">
      <alignment horizontal="center"/>
    </xf>
    <xf numFmtId="3" fontId="8" fillId="34" borderId="11" xfId="0" applyNumberFormat="1" applyFont="1" applyFill="1" applyBorder="1" applyAlignment="1">
      <alignment horizontal="center"/>
    </xf>
    <xf numFmtId="3" fontId="8" fillId="34" borderId="50" xfId="0" applyNumberFormat="1" applyFont="1" applyFill="1" applyBorder="1" applyAlignment="1">
      <alignment horizontal="center"/>
    </xf>
    <xf numFmtId="3" fontId="8" fillId="34" borderId="30" xfId="0" applyNumberFormat="1" applyFont="1" applyFill="1" applyBorder="1" applyAlignment="1">
      <alignment horizontal="center"/>
    </xf>
    <xf numFmtId="3" fontId="8" fillId="34" borderId="51" xfId="0" applyNumberFormat="1" applyFont="1" applyFill="1" applyBorder="1" applyAlignment="1">
      <alignment horizontal="center"/>
    </xf>
    <xf numFmtId="3" fontId="8" fillId="34" borderId="18" xfId="0" applyNumberFormat="1" applyFont="1" applyFill="1" applyBorder="1" applyAlignment="1">
      <alignment horizontal="center"/>
    </xf>
    <xf numFmtId="3" fontId="8" fillId="34" borderId="52" xfId="0" applyNumberFormat="1" applyFont="1" applyFill="1" applyBorder="1" applyAlignment="1">
      <alignment horizontal="center"/>
    </xf>
    <xf numFmtId="3" fontId="8" fillId="34" borderId="25" xfId="0" applyNumberFormat="1" applyFont="1" applyFill="1" applyBorder="1" applyAlignment="1">
      <alignment horizontal="center"/>
    </xf>
    <xf numFmtId="165" fontId="2" fillId="34" borderId="16" xfId="42" applyFont="1" applyFill="1" applyBorder="1" applyAlignment="1">
      <alignment horizontal="right" vertical="top"/>
    </xf>
    <xf numFmtId="165" fontId="2" fillId="34" borderId="58" xfId="42" applyFont="1" applyFill="1" applyBorder="1" applyAlignment="1">
      <alignment vertical="top" shrinkToFit="1"/>
    </xf>
    <xf numFmtId="174" fontId="1" fillId="34" borderId="18" xfId="54" applyNumberFormat="1" applyFont="1" applyFill="1" applyBorder="1" applyAlignment="1">
      <alignment horizontal="center" vertical="center"/>
    </xf>
    <xf numFmtId="165" fontId="2" fillId="34" borderId="16" xfId="42" applyFont="1" applyFill="1" applyBorder="1" applyAlignment="1">
      <alignment horizontal="right" vertical="center"/>
    </xf>
    <xf numFmtId="165" fontId="2" fillId="34" borderId="0" xfId="42" applyFont="1" applyFill="1" applyBorder="1" applyAlignment="1">
      <alignment vertical="center" shrinkToFit="1"/>
    </xf>
    <xf numFmtId="3" fontId="8" fillId="34" borderId="11" xfId="54" applyNumberFormat="1" applyFont="1" applyFill="1" applyBorder="1" applyAlignment="1">
      <alignment horizontal="center" vertical="center"/>
    </xf>
    <xf numFmtId="3" fontId="8" fillId="34" borderId="50" xfId="54" applyNumberFormat="1" applyFont="1" applyFill="1" applyBorder="1" applyAlignment="1">
      <alignment horizontal="center" vertical="center"/>
    </xf>
    <xf numFmtId="3" fontId="8" fillId="34" borderId="30" xfId="54" applyNumberFormat="1" applyFont="1" applyFill="1" applyBorder="1" applyAlignment="1">
      <alignment horizontal="center" vertical="center"/>
    </xf>
    <xf numFmtId="3" fontId="8" fillId="34" borderId="51" xfId="54" applyNumberFormat="1" applyFont="1" applyFill="1" applyBorder="1" applyAlignment="1">
      <alignment horizontal="center" vertical="center"/>
    </xf>
    <xf numFmtId="3" fontId="8" fillId="34" borderId="18" xfId="54" applyNumberFormat="1" applyFont="1" applyFill="1" applyBorder="1" applyAlignment="1">
      <alignment horizontal="center" vertical="center"/>
    </xf>
    <xf numFmtId="3" fontId="8" fillId="34" borderId="52" xfId="54" applyNumberFormat="1" applyFont="1" applyFill="1" applyBorder="1" applyAlignment="1">
      <alignment horizontal="center" vertical="center"/>
    </xf>
    <xf numFmtId="3" fontId="8" fillId="34" borderId="25" xfId="54" applyNumberFormat="1" applyFont="1" applyFill="1" applyBorder="1" applyAlignment="1">
      <alignment horizontal="center" vertical="center"/>
    </xf>
    <xf numFmtId="165" fontId="2" fillId="34" borderId="23" xfId="42" applyFont="1" applyFill="1" applyBorder="1" applyAlignment="1">
      <alignment horizontal="right" vertical="center"/>
    </xf>
    <xf numFmtId="165" fontId="2" fillId="34" borderId="17" xfId="42" applyFont="1" applyFill="1" applyBorder="1" applyAlignment="1">
      <alignment vertical="center" shrinkToFit="1"/>
    </xf>
    <xf numFmtId="165" fontId="6" fillId="34" borderId="16" xfId="42" applyFont="1" applyFill="1" applyBorder="1" applyAlignment="1">
      <alignment horizontal="left"/>
    </xf>
    <xf numFmtId="165" fontId="2" fillId="34" borderId="0" xfId="42" applyFont="1" applyFill="1" applyBorder="1" applyAlignment="1">
      <alignment shrinkToFit="1"/>
    </xf>
    <xf numFmtId="173" fontId="1" fillId="34" borderId="18" xfId="0" applyNumberFormat="1" applyFont="1" applyFill="1" applyBorder="1" applyAlignment="1">
      <alignment horizontal="center"/>
    </xf>
    <xf numFmtId="180" fontId="8" fillId="34" borderId="11" xfId="0" applyNumberFormat="1" applyFont="1" applyFill="1" applyBorder="1" applyAlignment="1">
      <alignment horizontal="center"/>
    </xf>
    <xf numFmtId="180" fontId="8" fillId="34" borderId="50" xfId="0" applyNumberFormat="1" applyFont="1" applyFill="1" applyBorder="1" applyAlignment="1">
      <alignment horizontal="center"/>
    </xf>
    <xf numFmtId="180" fontId="8" fillId="34" borderId="30" xfId="0" applyNumberFormat="1" applyFont="1" applyFill="1" applyBorder="1" applyAlignment="1">
      <alignment horizontal="center"/>
    </xf>
    <xf numFmtId="180" fontId="8" fillId="34" borderId="51" xfId="0" applyNumberFormat="1" applyFont="1" applyFill="1" applyBorder="1" applyAlignment="1">
      <alignment horizontal="center"/>
    </xf>
    <xf numFmtId="180" fontId="8" fillId="34" borderId="18" xfId="0" applyNumberFormat="1" applyFont="1" applyFill="1" applyBorder="1" applyAlignment="1">
      <alignment horizontal="center"/>
    </xf>
    <xf numFmtId="180" fontId="8" fillId="34" borderId="52" xfId="0" applyNumberFormat="1" applyFont="1" applyFill="1" applyBorder="1" applyAlignment="1">
      <alignment horizontal="center"/>
    </xf>
    <xf numFmtId="180" fontId="8" fillId="34" borderId="25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/>
    </xf>
    <xf numFmtId="165" fontId="2" fillId="34" borderId="0" xfId="42" applyFont="1" applyFill="1" applyBorder="1" applyAlignment="1">
      <alignment horizontal="right" vertical="top"/>
    </xf>
    <xf numFmtId="165" fontId="2" fillId="34" borderId="0" xfId="42" applyFont="1" applyFill="1" applyBorder="1" applyAlignment="1">
      <alignment vertical="top" shrinkToFit="1"/>
    </xf>
    <xf numFmtId="0" fontId="1" fillId="34" borderId="0" xfId="0" applyFont="1" applyFill="1" applyBorder="1" applyAlignment="1">
      <alignment horizontal="center" vertical="top"/>
    </xf>
    <xf numFmtId="174" fontId="1" fillId="34" borderId="0" xfId="54" applyNumberFormat="1" applyFont="1" applyFill="1" applyBorder="1" applyAlignment="1">
      <alignment horizontal="center" vertical="center"/>
    </xf>
    <xf numFmtId="165" fontId="2" fillId="34" borderId="22" xfId="42" applyFont="1" applyFill="1" applyBorder="1" applyAlignment="1">
      <alignment shrinkToFit="1"/>
    </xf>
    <xf numFmtId="165" fontId="6" fillId="34" borderId="16" xfId="42" applyFont="1" applyFill="1" applyBorder="1" applyAlignment="1">
      <alignment horizontal="left" vertical="center"/>
    </xf>
    <xf numFmtId="1" fontId="8" fillId="34" borderId="11" xfId="54" applyNumberFormat="1" applyFont="1" applyFill="1" applyBorder="1" applyAlignment="1">
      <alignment horizontal="center" vertical="center"/>
    </xf>
    <xf numFmtId="1" fontId="8" fillId="34" borderId="50" xfId="54" applyNumberFormat="1" applyFont="1" applyFill="1" applyBorder="1" applyAlignment="1">
      <alignment horizontal="center" vertical="center"/>
    </xf>
    <xf numFmtId="1" fontId="8" fillId="34" borderId="30" xfId="54" applyNumberFormat="1" applyFont="1" applyFill="1" applyBorder="1" applyAlignment="1">
      <alignment horizontal="center" vertical="center"/>
    </xf>
    <xf numFmtId="1" fontId="8" fillId="34" borderId="51" xfId="54" applyNumberFormat="1" applyFont="1" applyFill="1" applyBorder="1" applyAlignment="1">
      <alignment horizontal="center" vertical="center"/>
    </xf>
    <xf numFmtId="1" fontId="8" fillId="34" borderId="18" xfId="54" applyNumberFormat="1" applyFont="1" applyFill="1" applyBorder="1" applyAlignment="1">
      <alignment horizontal="center" vertical="center"/>
    </xf>
    <xf numFmtId="1" fontId="8" fillId="34" borderId="52" xfId="54" applyNumberFormat="1" applyFont="1" applyFill="1" applyBorder="1" applyAlignment="1">
      <alignment horizontal="center" vertical="center"/>
    </xf>
    <xf numFmtId="1" fontId="8" fillId="34" borderId="25" xfId="54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top"/>
    </xf>
    <xf numFmtId="165" fontId="2" fillId="34" borderId="23" xfId="42" applyFont="1" applyFill="1" applyBorder="1" applyAlignment="1">
      <alignment horizontal="right" vertical="top"/>
    </xf>
    <xf numFmtId="0" fontId="5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Fill="1" applyBorder="1" applyAlignment="1">
      <alignment/>
    </xf>
    <xf numFmtId="0" fontId="0" fillId="0" borderId="59" xfId="0" applyBorder="1" applyAlignment="1">
      <alignment/>
    </xf>
    <xf numFmtId="165" fontId="2" fillId="0" borderId="60" xfId="42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top"/>
    </xf>
    <xf numFmtId="0" fontId="13" fillId="0" borderId="59" xfId="0" applyFont="1" applyFill="1" applyBorder="1" applyAlignment="1">
      <alignment horizontal="center" vertical="top"/>
    </xf>
    <xf numFmtId="0" fontId="0" fillId="0" borderId="61" xfId="0" applyBorder="1" applyAlignment="1">
      <alignment/>
    </xf>
    <xf numFmtId="0" fontId="0" fillId="0" borderId="59" xfId="0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9" xfId="0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4"/>
  <sheetViews>
    <sheetView tabSelected="1" workbookViewId="0" topLeftCell="A51">
      <selection activeCell="C89" sqref="C89"/>
    </sheetView>
  </sheetViews>
  <sheetFormatPr defaultColWidth="9.00390625" defaultRowHeight="12"/>
  <cols>
    <col min="1" max="1" width="4.875" style="1" customWidth="1"/>
    <col min="2" max="2" width="28.00390625" style="1" customWidth="1"/>
    <col min="3" max="3" width="35.75390625" style="1" customWidth="1"/>
    <col min="4" max="4" width="15.125" style="1" customWidth="1"/>
    <col min="5" max="5" width="17.875" style="2" hidden="1" customWidth="1"/>
    <col min="6" max="6" width="16.25390625" style="2" customWidth="1"/>
    <col min="7" max="20" width="16.25390625" style="1" customWidth="1"/>
    <col min="21" max="24" width="16.25390625" style="2" customWidth="1"/>
    <col min="25" max="25" width="16.25390625" style="85" customWidth="1"/>
    <col min="26" max="28" width="16.25390625" style="2" customWidth="1"/>
    <col min="29" max="29" width="15.625" style="109" customWidth="1"/>
    <col min="30" max="32" width="17.375" style="2" customWidth="1"/>
    <col min="33" max="33" width="19.625" style="114" customWidth="1"/>
    <col min="34" max="34" width="18.875" style="114" customWidth="1"/>
    <col min="35" max="16384" width="9.125" style="114" customWidth="1"/>
  </cols>
  <sheetData>
    <row r="1" spans="1:24" ht="23.25" customHeight="1">
      <c r="A1" s="3" t="s">
        <v>14</v>
      </c>
      <c r="B1" s="17"/>
      <c r="C1" s="3"/>
      <c r="D1" s="3"/>
      <c r="E1" s="94"/>
      <c r="F1" s="59"/>
      <c r="G1" s="3"/>
      <c r="H1" s="3"/>
      <c r="I1" s="3"/>
      <c r="J1" s="3"/>
      <c r="K1" s="3"/>
      <c r="L1" s="3"/>
      <c r="M1" s="94"/>
      <c r="N1" s="94"/>
      <c r="O1" s="94"/>
      <c r="P1" s="3"/>
      <c r="Q1" s="3"/>
      <c r="R1" s="3"/>
      <c r="S1" s="3"/>
      <c r="T1" s="3"/>
      <c r="U1" s="59"/>
      <c r="X1" s="50"/>
    </row>
    <row r="2" spans="1:24" ht="17.25" customHeight="1">
      <c r="A2" s="3" t="s">
        <v>0</v>
      </c>
      <c r="B2" s="17"/>
      <c r="C2" s="3"/>
      <c r="D2" s="3"/>
      <c r="E2" s="59"/>
      <c r="F2" s="59"/>
      <c r="G2" s="3"/>
      <c r="H2" s="3"/>
      <c r="I2" s="3"/>
      <c r="J2" s="3"/>
      <c r="K2" s="3"/>
      <c r="L2" s="3"/>
      <c r="M2" s="22"/>
      <c r="N2" s="22"/>
      <c r="O2" s="22"/>
      <c r="P2" s="3"/>
      <c r="Q2" s="3"/>
      <c r="R2" s="3"/>
      <c r="S2" s="3"/>
      <c r="T2" s="3"/>
      <c r="U2" s="59"/>
      <c r="X2" s="22"/>
    </row>
    <row r="3" spans="1:32" s="115" customFormat="1" ht="21.75" customHeight="1">
      <c r="A3" s="295" t="s">
        <v>33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68"/>
      <c r="W3" s="68"/>
      <c r="X3" s="68"/>
      <c r="Y3" s="91"/>
      <c r="Z3" s="68"/>
      <c r="AA3" s="68"/>
      <c r="AB3" s="68"/>
      <c r="AC3" s="110"/>
      <c r="AD3" s="68"/>
      <c r="AE3" s="68"/>
      <c r="AF3" s="68"/>
    </row>
    <row r="4" spans="1:32" s="116" customFormat="1" ht="24.75" customHeight="1" thickBot="1">
      <c r="A4" s="297" t="s">
        <v>58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69"/>
      <c r="W4" s="69"/>
      <c r="X4" s="69"/>
      <c r="Y4" s="92"/>
      <c r="Z4" s="69"/>
      <c r="AA4" s="69"/>
      <c r="AB4" s="69"/>
      <c r="AC4" s="111"/>
      <c r="AD4" s="69"/>
      <c r="AE4" s="69"/>
      <c r="AF4" s="69"/>
    </row>
    <row r="5" spans="1:33" ht="36.75" customHeight="1" thickTop="1">
      <c r="A5" s="4" t="s">
        <v>1</v>
      </c>
      <c r="B5" s="288" t="s">
        <v>2</v>
      </c>
      <c r="C5" s="288"/>
      <c r="D5" s="45" t="s">
        <v>3</v>
      </c>
      <c r="E5" s="23"/>
      <c r="F5" s="62">
        <v>2005</v>
      </c>
      <c r="G5" s="63"/>
      <c r="H5" s="64"/>
      <c r="I5" s="283">
        <v>2006</v>
      </c>
      <c r="J5" s="293"/>
      <c r="K5" s="284"/>
      <c r="L5" s="294"/>
      <c r="M5" s="283">
        <v>2007</v>
      </c>
      <c r="N5" s="293"/>
      <c r="O5" s="293"/>
      <c r="P5" s="294"/>
      <c r="Q5" s="300">
        <v>2008</v>
      </c>
      <c r="R5" s="301"/>
      <c r="S5" s="301"/>
      <c r="T5" s="302"/>
      <c r="U5" s="283">
        <v>2009</v>
      </c>
      <c r="V5" s="284"/>
      <c r="W5" s="284"/>
      <c r="X5" s="284"/>
      <c r="Y5" s="283">
        <v>2010</v>
      </c>
      <c r="Z5" s="284"/>
      <c r="AA5" s="284"/>
      <c r="AB5" s="284"/>
      <c r="AC5" s="283">
        <v>2011</v>
      </c>
      <c r="AD5" s="284"/>
      <c r="AE5" s="284"/>
      <c r="AF5" s="284"/>
      <c r="AG5" s="117"/>
    </row>
    <row r="6" spans="1:33" ht="15" customHeight="1">
      <c r="A6" s="19"/>
      <c r="B6" s="20"/>
      <c r="C6" s="20"/>
      <c r="D6" s="46" t="s">
        <v>4</v>
      </c>
      <c r="E6" s="23"/>
      <c r="F6" s="65"/>
      <c r="G6" s="66"/>
      <c r="H6" s="67"/>
      <c r="I6" s="289"/>
      <c r="J6" s="290"/>
      <c r="K6" s="286"/>
      <c r="L6" s="291"/>
      <c r="M6" s="285"/>
      <c r="N6" s="292"/>
      <c r="O6" s="292"/>
      <c r="P6" s="291"/>
      <c r="Q6" s="299"/>
      <c r="R6" s="286"/>
      <c r="S6" s="286"/>
      <c r="T6" s="291"/>
      <c r="U6" s="285"/>
      <c r="V6" s="286"/>
      <c r="W6" s="88"/>
      <c r="Y6" s="285"/>
      <c r="Z6" s="286"/>
      <c r="AA6" s="88"/>
      <c r="AC6" s="285"/>
      <c r="AD6" s="286"/>
      <c r="AE6" s="88"/>
      <c r="AG6" s="117"/>
    </row>
    <row r="7" spans="1:32" ht="31.5" customHeight="1" thickBot="1">
      <c r="A7" s="5"/>
      <c r="B7" s="6"/>
      <c r="C7" s="6"/>
      <c r="D7" s="46"/>
      <c r="E7" s="24"/>
      <c r="F7" s="75" t="s">
        <v>47</v>
      </c>
      <c r="G7" s="71" t="s">
        <v>49</v>
      </c>
      <c r="H7" s="76" t="s">
        <v>50</v>
      </c>
      <c r="I7" s="81" t="s">
        <v>48</v>
      </c>
      <c r="J7" s="72" t="s">
        <v>47</v>
      </c>
      <c r="K7" s="72" t="s">
        <v>49</v>
      </c>
      <c r="L7" s="82" t="s">
        <v>50</v>
      </c>
      <c r="M7" s="81" t="s">
        <v>48</v>
      </c>
      <c r="N7" s="72" t="s">
        <v>47</v>
      </c>
      <c r="O7" s="72" t="s">
        <v>49</v>
      </c>
      <c r="P7" s="82" t="s">
        <v>50</v>
      </c>
      <c r="Q7" s="81" t="s">
        <v>48</v>
      </c>
      <c r="R7" s="84" t="s">
        <v>47</v>
      </c>
      <c r="S7" s="84" t="s">
        <v>49</v>
      </c>
      <c r="T7" s="82" t="s">
        <v>50</v>
      </c>
      <c r="U7" s="86" t="s">
        <v>48</v>
      </c>
      <c r="V7" s="72" t="s">
        <v>47</v>
      </c>
      <c r="W7" s="89" t="s">
        <v>49</v>
      </c>
      <c r="X7" s="87" t="s">
        <v>50</v>
      </c>
      <c r="Y7" s="86" t="s">
        <v>48</v>
      </c>
      <c r="Z7" s="72" t="s">
        <v>47</v>
      </c>
      <c r="AA7" s="89" t="s">
        <v>49</v>
      </c>
      <c r="AB7" s="87" t="s">
        <v>50</v>
      </c>
      <c r="AC7" s="86" t="s">
        <v>48</v>
      </c>
      <c r="AD7" s="72" t="s">
        <v>47</v>
      </c>
      <c r="AE7" s="89" t="s">
        <v>49</v>
      </c>
      <c r="AF7" s="87" t="s">
        <v>50</v>
      </c>
    </row>
    <row r="8" spans="1:34" ht="27" customHeight="1" thickBot="1" thickTop="1">
      <c r="A8" s="7" t="s">
        <v>5</v>
      </c>
      <c r="B8" s="287" t="s">
        <v>6</v>
      </c>
      <c r="C8" s="287"/>
      <c r="D8" s="47"/>
      <c r="E8" s="25">
        <v>21.333333333333332</v>
      </c>
      <c r="F8" s="77">
        <v>65</v>
      </c>
      <c r="G8" s="73">
        <v>66</v>
      </c>
      <c r="H8" s="78">
        <v>64</v>
      </c>
      <c r="I8" s="77">
        <v>65</v>
      </c>
      <c r="J8" s="73">
        <v>62</v>
      </c>
      <c r="K8" s="73">
        <v>65</v>
      </c>
      <c r="L8" s="78">
        <v>63</v>
      </c>
      <c r="M8" s="95">
        <v>64</v>
      </c>
      <c r="N8" s="96">
        <v>62</v>
      </c>
      <c r="O8" s="96">
        <v>65</v>
      </c>
      <c r="P8" s="97">
        <v>64</v>
      </c>
      <c r="Q8" s="95">
        <v>62</v>
      </c>
      <c r="R8" s="98">
        <v>64</v>
      </c>
      <c r="S8" s="98">
        <v>66</v>
      </c>
      <c r="T8" s="97">
        <v>64</v>
      </c>
      <c r="U8" s="99">
        <v>65</v>
      </c>
      <c r="V8" s="96">
        <v>62</v>
      </c>
      <c r="W8" s="100">
        <v>66</v>
      </c>
      <c r="X8" s="101">
        <v>65</v>
      </c>
      <c r="Y8" s="99">
        <v>63</v>
      </c>
      <c r="Z8" s="96">
        <v>63</v>
      </c>
      <c r="AA8" s="96">
        <v>66</v>
      </c>
      <c r="AB8" s="101">
        <v>66</v>
      </c>
      <c r="AC8" s="99">
        <v>64</v>
      </c>
      <c r="AD8" s="96">
        <v>63</v>
      </c>
      <c r="AE8" s="96">
        <v>65</v>
      </c>
      <c r="AF8" s="101" t="s">
        <v>59</v>
      </c>
      <c r="AG8" s="123"/>
      <c r="AH8" s="123"/>
    </row>
    <row r="9" spans="1:32" ht="24.75" customHeight="1" hidden="1">
      <c r="A9" s="8" t="s">
        <v>7</v>
      </c>
      <c r="B9" s="13" t="s">
        <v>33</v>
      </c>
      <c r="C9" s="18" t="s">
        <v>17</v>
      </c>
      <c r="D9" s="48"/>
      <c r="E9" s="26">
        <v>55</v>
      </c>
      <c r="F9" s="79"/>
      <c r="G9" s="74"/>
      <c r="H9" s="80"/>
      <c r="I9" s="83"/>
      <c r="J9" s="74"/>
      <c r="K9" s="74"/>
      <c r="L9" s="80"/>
      <c r="M9" s="102"/>
      <c r="N9" s="103"/>
      <c r="O9" s="103"/>
      <c r="P9" s="104"/>
      <c r="Q9" s="102"/>
      <c r="R9" s="105"/>
      <c r="S9" s="105"/>
      <c r="T9" s="104"/>
      <c r="U9" s="106"/>
      <c r="V9" s="103"/>
      <c r="W9" s="107"/>
      <c r="X9" s="108"/>
      <c r="Y9" s="106"/>
      <c r="Z9" s="103"/>
      <c r="AA9" s="90"/>
      <c r="AB9" s="108"/>
      <c r="AC9" s="106"/>
      <c r="AD9" s="103"/>
      <c r="AE9" s="90"/>
      <c r="AF9" s="108"/>
    </row>
    <row r="10" spans="1:34" ht="43.5" customHeight="1" thickTop="1">
      <c r="A10" s="124" t="s">
        <v>7</v>
      </c>
      <c r="B10" s="125" t="s">
        <v>18</v>
      </c>
      <c r="C10" s="126" t="s">
        <v>29</v>
      </c>
      <c r="D10" s="127" t="s">
        <v>55</v>
      </c>
      <c r="E10" s="128">
        <v>167365.43333333332</v>
      </c>
      <c r="F10" s="129">
        <v>2.1936651</v>
      </c>
      <c r="G10" s="130">
        <v>2.5157187</v>
      </c>
      <c r="H10" s="131">
        <v>6.3209745</v>
      </c>
      <c r="I10" s="129">
        <v>7.4917282</v>
      </c>
      <c r="J10" s="130">
        <v>7.9913653</v>
      </c>
      <c r="K10" s="130">
        <v>8.9515589</v>
      </c>
      <c r="L10" s="131">
        <v>9.7714426</v>
      </c>
      <c r="M10" s="129">
        <v>9.4010358</v>
      </c>
      <c r="N10" s="130">
        <v>10.3114364</v>
      </c>
      <c r="O10" s="130">
        <v>11.2119726</v>
      </c>
      <c r="P10" s="131">
        <v>16.223189</v>
      </c>
      <c r="Q10" s="129">
        <v>21.0590542</v>
      </c>
      <c r="R10" s="132">
        <v>25.5565513</v>
      </c>
      <c r="S10" s="132">
        <v>22.5936118</v>
      </c>
      <c r="T10" s="131">
        <v>20.956</v>
      </c>
      <c r="U10" s="133">
        <v>25.4446478</v>
      </c>
      <c r="V10" s="130">
        <v>23.290723</v>
      </c>
      <c r="W10" s="134">
        <v>23.6335298</v>
      </c>
      <c r="X10" s="135">
        <v>20.787092</v>
      </c>
      <c r="Y10" s="133">
        <v>24.674</v>
      </c>
      <c r="Z10" s="130">
        <v>27.9426748</v>
      </c>
      <c r="AA10" s="130">
        <v>28.5808137</v>
      </c>
      <c r="AB10" s="135">
        <v>32.824854</v>
      </c>
      <c r="AC10" s="133">
        <v>29.8822148</v>
      </c>
      <c r="AD10" s="130">
        <v>30.467874</v>
      </c>
      <c r="AE10" s="130">
        <v>24.2821688</v>
      </c>
      <c r="AF10" s="135">
        <v>14.2374121</v>
      </c>
      <c r="AG10" s="121"/>
      <c r="AH10" s="122"/>
    </row>
    <row r="11" spans="1:34" ht="38.25" customHeight="1">
      <c r="A11" s="136"/>
      <c r="B11" s="137"/>
      <c r="C11" s="138" t="s">
        <v>46</v>
      </c>
      <c r="D11" s="139" t="s">
        <v>55</v>
      </c>
      <c r="E11" s="140"/>
      <c r="F11" s="141">
        <f>+F10/3</f>
        <v>0.7312217</v>
      </c>
      <c r="G11" s="142">
        <f>+G10/3</f>
        <v>0.8385729</v>
      </c>
      <c r="H11" s="143">
        <f>+H10/3</f>
        <v>2.1069915</v>
      </c>
      <c r="I11" s="141">
        <f>+I10/3</f>
        <v>2.497242733333333</v>
      </c>
      <c r="J11" s="142">
        <f>+J10/3</f>
        <v>2.6637884333333335</v>
      </c>
      <c r="K11" s="142">
        <v>2.983853</v>
      </c>
      <c r="L11" s="143">
        <v>3.2571475</v>
      </c>
      <c r="M11" s="141">
        <v>3.1336786</v>
      </c>
      <c r="N11" s="142">
        <v>3.4371455</v>
      </c>
      <c r="O11" s="142">
        <v>3.7373242</v>
      </c>
      <c r="P11" s="143">
        <v>5.4077297</v>
      </c>
      <c r="Q11" s="141">
        <v>7.0196847</v>
      </c>
      <c r="R11" s="144">
        <v>8.5188504</v>
      </c>
      <c r="S11" s="144">
        <v>7.5312039</v>
      </c>
      <c r="T11" s="143">
        <f>+T10/3</f>
        <v>6.985333333333333</v>
      </c>
      <c r="U11" s="145">
        <v>8.481549</v>
      </c>
      <c r="V11" s="142">
        <f>+V10/3</f>
        <v>7.763574333333334</v>
      </c>
      <c r="W11" s="146">
        <v>7.877843266666667</v>
      </c>
      <c r="X11" s="147">
        <f>+X10/3</f>
        <v>6.929030666666667</v>
      </c>
      <c r="Y11" s="145">
        <v>8.225</v>
      </c>
      <c r="Z11" s="142">
        <f>+Z10/3</f>
        <v>9.314224933333334</v>
      </c>
      <c r="AA11" s="142">
        <v>9.5269379</v>
      </c>
      <c r="AB11" s="147">
        <f>+AB10/3</f>
        <v>10.941618</v>
      </c>
      <c r="AC11" s="145">
        <v>9.8100049</v>
      </c>
      <c r="AD11" s="142">
        <f>+AD10/3</f>
        <v>10.155958</v>
      </c>
      <c r="AE11" s="142">
        <v>7.3528536</v>
      </c>
      <c r="AF11" s="147">
        <f>+AF10/2</f>
        <v>7.11870605</v>
      </c>
      <c r="AG11" s="121"/>
      <c r="AH11" s="122"/>
    </row>
    <row r="12" spans="1:34" ht="30" customHeight="1">
      <c r="A12" s="136"/>
      <c r="B12" s="148"/>
      <c r="C12" s="138" t="s">
        <v>30</v>
      </c>
      <c r="D12" s="139" t="s">
        <v>56</v>
      </c>
      <c r="E12" s="149">
        <v>7845.254687499999</v>
      </c>
      <c r="F12" s="150">
        <v>33.7486938461538</v>
      </c>
      <c r="G12" s="151">
        <v>38.11695</v>
      </c>
      <c r="H12" s="152">
        <v>98.7652265625</v>
      </c>
      <c r="I12" s="150">
        <v>115.257356923077</v>
      </c>
      <c r="J12" s="151">
        <v>128.892988709677</v>
      </c>
      <c r="K12" s="151">
        <v>137.7163</v>
      </c>
      <c r="L12" s="152">
        <v>155.1023</v>
      </c>
      <c r="M12" s="150">
        <v>146.8912</v>
      </c>
      <c r="N12" s="151">
        <v>166.3135</v>
      </c>
      <c r="O12" s="151">
        <v>172.4919</v>
      </c>
      <c r="P12" s="152">
        <v>253.4873</v>
      </c>
      <c r="Q12" s="150">
        <v>339.6622</v>
      </c>
      <c r="R12" s="153">
        <v>399.3211</v>
      </c>
      <c r="S12" s="153">
        <v>342.3275</v>
      </c>
      <c r="T12" s="152">
        <f>+T10/T8*1000</f>
        <v>327.4375</v>
      </c>
      <c r="U12" s="154">
        <v>391.456</v>
      </c>
      <c r="V12" s="151">
        <f>+V10/V8*1000</f>
        <v>375.65682258064516</v>
      </c>
      <c r="W12" s="155">
        <v>358.08378484848487</v>
      </c>
      <c r="X12" s="156">
        <f>+X10/X8*1000</f>
        <v>319.80141538461544</v>
      </c>
      <c r="Y12" s="154">
        <v>391.7</v>
      </c>
      <c r="Z12" s="151">
        <f>+Z10/Z8*1000</f>
        <v>443.5345206349206</v>
      </c>
      <c r="AA12" s="151">
        <v>433.042</v>
      </c>
      <c r="AB12" s="156">
        <f>+AB10/AB8*1000</f>
        <v>497.3462727272728</v>
      </c>
      <c r="AC12" s="154">
        <f>+AC10/64*1000</f>
        <v>466.90960625</v>
      </c>
      <c r="AD12" s="151">
        <f>+AD10/AD8*1000</f>
        <v>483.61704761904764</v>
      </c>
      <c r="AE12" s="151">
        <f>+AE10/65*1000</f>
        <v>373.5718276923077</v>
      </c>
      <c r="AF12" s="156">
        <f>+AF10/35*1000</f>
        <v>406.78320285714284</v>
      </c>
      <c r="AG12" s="121"/>
      <c r="AH12" s="122"/>
    </row>
    <row r="13" spans="1:34" ht="30" customHeight="1" thickBot="1">
      <c r="A13" s="157"/>
      <c r="B13" s="158"/>
      <c r="C13" s="159" t="s">
        <v>10</v>
      </c>
      <c r="D13" s="160" t="s">
        <v>16</v>
      </c>
      <c r="E13" s="161"/>
      <c r="F13" s="162">
        <f>+F10/F14*1000000</f>
        <v>137.6806062888345</v>
      </c>
      <c r="G13" s="163">
        <f aca="true" t="shared" si="0" ref="G13:S13">+G10/G14*1000000</f>
        <v>168.02823270104196</v>
      </c>
      <c r="H13" s="164">
        <f t="shared" si="0"/>
        <v>326.22700763831546</v>
      </c>
      <c r="I13" s="162">
        <f t="shared" si="0"/>
        <v>350.5886190275633</v>
      </c>
      <c r="J13" s="163">
        <f t="shared" si="0"/>
        <v>314.2865969245291</v>
      </c>
      <c r="K13" s="163">
        <f t="shared" si="0"/>
        <v>366.6267570445609</v>
      </c>
      <c r="L13" s="164">
        <f t="shared" si="0"/>
        <v>339.852622426266</v>
      </c>
      <c r="M13" s="162">
        <f t="shared" si="0"/>
        <v>356.8161764147721</v>
      </c>
      <c r="N13" s="163">
        <f t="shared" si="0"/>
        <v>321.31863762425604</v>
      </c>
      <c r="O13" s="163">
        <f t="shared" si="0"/>
        <v>327.624703407165</v>
      </c>
      <c r="P13" s="164">
        <f t="shared" si="0"/>
        <v>357.42556566568993</v>
      </c>
      <c r="Q13" s="162">
        <f t="shared" si="0"/>
        <v>329.74843730427153</v>
      </c>
      <c r="R13" s="165">
        <f t="shared" si="0"/>
        <v>348.5427868092303</v>
      </c>
      <c r="S13" s="165">
        <f t="shared" si="0"/>
        <v>406.3453077227438</v>
      </c>
      <c r="T13" s="164">
        <f>+T10/T14*1000000</f>
        <v>365.75617418622915</v>
      </c>
      <c r="U13" s="166">
        <f>+U10/U14*1000000</f>
        <v>455.7114318975553</v>
      </c>
      <c r="V13" s="163">
        <f>+V10/V14*1000000</f>
        <v>403.03038640571737</v>
      </c>
      <c r="W13" s="167">
        <v>455.8145730872341</v>
      </c>
      <c r="X13" s="168">
        <f>+X10/X14*1000000</f>
        <v>382.95337226653896</v>
      </c>
      <c r="Y13" s="166">
        <v>490.9</v>
      </c>
      <c r="Z13" s="163">
        <f>+Z10/Z14*1000000</f>
        <v>499.19027440331564</v>
      </c>
      <c r="AA13" s="163">
        <f>+AA10/AA14*1000000</f>
        <v>477.70037940832356</v>
      </c>
      <c r="AB13" s="168">
        <f>+AB10/AB14*1000000</f>
        <v>534.4674677608441</v>
      </c>
      <c r="AC13" s="166">
        <v>569.81</v>
      </c>
      <c r="AD13" s="163">
        <f>+AD10/AD14*1000000</f>
        <v>668.5656543491617</v>
      </c>
      <c r="AE13" s="163">
        <f>+AE10/AE14*1000000</f>
        <v>1183.68766695915</v>
      </c>
      <c r="AF13" s="168">
        <f>+AF10/AF14*1000000</f>
        <v>1234.7074928453733</v>
      </c>
      <c r="AG13" s="121"/>
      <c r="AH13" s="122"/>
    </row>
    <row r="14" spans="1:34" ht="33" customHeight="1" thickTop="1">
      <c r="A14" s="136" t="s">
        <v>8</v>
      </c>
      <c r="B14" s="169" t="s">
        <v>19</v>
      </c>
      <c r="C14" s="170" t="s">
        <v>29</v>
      </c>
      <c r="D14" s="171" t="s">
        <v>22</v>
      </c>
      <c r="E14" s="140">
        <v>61212.15</v>
      </c>
      <c r="F14" s="172">
        <v>15933</v>
      </c>
      <c r="G14" s="173">
        <v>14972</v>
      </c>
      <c r="H14" s="174">
        <v>19376</v>
      </c>
      <c r="I14" s="172">
        <v>21369</v>
      </c>
      <c r="J14" s="173">
        <v>25427</v>
      </c>
      <c r="K14" s="173">
        <v>24416</v>
      </c>
      <c r="L14" s="174">
        <v>28752</v>
      </c>
      <c r="M14" s="172">
        <v>26347</v>
      </c>
      <c r="N14" s="173">
        <v>32091</v>
      </c>
      <c r="O14" s="173">
        <v>34222</v>
      </c>
      <c r="P14" s="174">
        <v>45389</v>
      </c>
      <c r="Q14" s="172">
        <v>63864</v>
      </c>
      <c r="R14" s="175">
        <v>73324</v>
      </c>
      <c r="S14" s="175">
        <v>55602</v>
      </c>
      <c r="T14" s="174">
        <v>57295</v>
      </c>
      <c r="U14" s="176">
        <v>55835</v>
      </c>
      <c r="V14" s="173">
        <v>57789</v>
      </c>
      <c r="W14" s="177">
        <v>51849</v>
      </c>
      <c r="X14" s="178">
        <v>54281</v>
      </c>
      <c r="Y14" s="176">
        <v>50266</v>
      </c>
      <c r="Z14" s="173">
        <v>55976</v>
      </c>
      <c r="AA14" s="173">
        <v>59830</v>
      </c>
      <c r="AB14" s="178">
        <v>61416</v>
      </c>
      <c r="AC14" s="176">
        <v>51717</v>
      </c>
      <c r="AD14" s="173">
        <v>45572</v>
      </c>
      <c r="AE14" s="173">
        <v>20514</v>
      </c>
      <c r="AF14" s="178">
        <v>11531</v>
      </c>
      <c r="AG14" s="121"/>
      <c r="AH14" s="122"/>
    </row>
    <row r="15" spans="1:34" ht="33" customHeight="1">
      <c r="A15" s="136"/>
      <c r="B15" s="169"/>
      <c r="C15" s="138" t="s">
        <v>46</v>
      </c>
      <c r="D15" s="139" t="s">
        <v>22</v>
      </c>
      <c r="E15" s="140"/>
      <c r="F15" s="179">
        <f aca="true" t="shared" si="1" ref="F15:L15">+F14/3</f>
        <v>5311</v>
      </c>
      <c r="G15" s="180">
        <f t="shared" si="1"/>
        <v>4990.666666666667</v>
      </c>
      <c r="H15" s="181">
        <f t="shared" si="1"/>
        <v>6458.666666666667</v>
      </c>
      <c r="I15" s="179">
        <f t="shared" si="1"/>
        <v>7123</v>
      </c>
      <c r="J15" s="180">
        <f t="shared" si="1"/>
        <v>8475.666666666666</v>
      </c>
      <c r="K15" s="180">
        <f t="shared" si="1"/>
        <v>8138.666666666667</v>
      </c>
      <c r="L15" s="181">
        <f t="shared" si="1"/>
        <v>9584</v>
      </c>
      <c r="M15" s="179">
        <v>8782</v>
      </c>
      <c r="N15" s="180">
        <v>10697</v>
      </c>
      <c r="O15" s="180">
        <v>11407</v>
      </c>
      <c r="P15" s="181">
        <v>15130</v>
      </c>
      <c r="Q15" s="179">
        <v>21288</v>
      </c>
      <c r="R15" s="182">
        <v>24441</v>
      </c>
      <c r="S15" s="182">
        <v>18534</v>
      </c>
      <c r="T15" s="181">
        <f>+T14/3</f>
        <v>19098.333333333332</v>
      </c>
      <c r="U15" s="183">
        <v>18611.7</v>
      </c>
      <c r="V15" s="180">
        <f>+V14/3</f>
        <v>19263</v>
      </c>
      <c r="W15" s="184">
        <v>17283</v>
      </c>
      <c r="X15" s="185">
        <f>+X14/3</f>
        <v>18093.666666666668</v>
      </c>
      <c r="Y15" s="183">
        <v>16755</v>
      </c>
      <c r="Z15" s="180">
        <f>+Z14/3</f>
        <v>18658.666666666668</v>
      </c>
      <c r="AA15" s="180">
        <v>19943.3</v>
      </c>
      <c r="AB15" s="185">
        <f>+AB14/3</f>
        <v>20472</v>
      </c>
      <c r="AC15" s="183">
        <f>+AC14/3</f>
        <v>17239</v>
      </c>
      <c r="AD15" s="180">
        <f>+AD14/3</f>
        <v>15190.666666666666</v>
      </c>
      <c r="AE15" s="180">
        <f>+AE14/3</f>
        <v>6838</v>
      </c>
      <c r="AF15" s="185">
        <f>+AF14/2</f>
        <v>5765.5</v>
      </c>
      <c r="AG15" s="121"/>
      <c r="AH15" s="122"/>
    </row>
    <row r="16" spans="1:34" ht="33" customHeight="1" thickBot="1">
      <c r="A16" s="157"/>
      <c r="B16" s="186"/>
      <c r="C16" s="187" t="s">
        <v>31</v>
      </c>
      <c r="D16" s="160" t="s">
        <v>22</v>
      </c>
      <c r="E16" s="188">
        <v>2869.3195312499997</v>
      </c>
      <c r="F16" s="189">
        <v>245.12307692307692</v>
      </c>
      <c r="G16" s="190">
        <v>226.84848484848484</v>
      </c>
      <c r="H16" s="191">
        <v>302.75</v>
      </c>
      <c r="I16" s="189">
        <v>328.75384615384615</v>
      </c>
      <c r="J16" s="190">
        <v>410.11290322580646</v>
      </c>
      <c r="K16" s="190">
        <v>376</v>
      </c>
      <c r="L16" s="191">
        <v>456</v>
      </c>
      <c r="M16" s="189">
        <v>412</v>
      </c>
      <c r="N16" s="190">
        <v>518</v>
      </c>
      <c r="O16" s="190">
        <v>526</v>
      </c>
      <c r="P16" s="191">
        <v>709</v>
      </c>
      <c r="Q16" s="189">
        <v>1030</v>
      </c>
      <c r="R16" s="192">
        <v>1146</v>
      </c>
      <c r="S16" s="192">
        <v>842.5</v>
      </c>
      <c r="T16" s="191">
        <f>+T14/T8</f>
        <v>895.234375</v>
      </c>
      <c r="U16" s="193">
        <v>846</v>
      </c>
      <c r="V16" s="190">
        <f>+V14/V8</f>
        <v>932.0806451612904</v>
      </c>
      <c r="W16" s="194">
        <v>785.5909090909091</v>
      </c>
      <c r="X16" s="195">
        <f>+X14/X8</f>
        <v>835.0923076923077</v>
      </c>
      <c r="Y16" s="193">
        <v>798</v>
      </c>
      <c r="Z16" s="190">
        <f>+Z14/Z8</f>
        <v>888.5079365079365</v>
      </c>
      <c r="AA16" s="190">
        <v>906.5</v>
      </c>
      <c r="AB16" s="195">
        <f>+AB14/AB8</f>
        <v>930.5454545454545</v>
      </c>
      <c r="AC16" s="193">
        <f>+AC14/AC8</f>
        <v>808.078125</v>
      </c>
      <c r="AD16" s="190">
        <f>+AD14/AD8</f>
        <v>723.3650793650794</v>
      </c>
      <c r="AE16" s="190">
        <f>+AE14/AE8</f>
        <v>315.6</v>
      </c>
      <c r="AF16" s="195">
        <f>+AF14/35</f>
        <v>329.45714285714286</v>
      </c>
      <c r="AG16" s="121"/>
      <c r="AH16" s="122"/>
    </row>
    <row r="17" spans="1:34" ht="10.5" customHeight="1" thickBot="1" thickTop="1">
      <c r="A17" s="196"/>
      <c r="B17" s="197"/>
      <c r="C17" s="198"/>
      <c r="D17" s="199"/>
      <c r="E17" s="200"/>
      <c r="F17" s="201"/>
      <c r="G17" s="202"/>
      <c r="H17" s="203"/>
      <c r="I17" s="201"/>
      <c r="J17" s="202"/>
      <c r="K17" s="202"/>
      <c r="L17" s="203"/>
      <c r="M17" s="201"/>
      <c r="N17" s="202"/>
      <c r="O17" s="202"/>
      <c r="P17" s="203"/>
      <c r="Q17" s="201"/>
      <c r="R17" s="204"/>
      <c r="S17" s="204"/>
      <c r="T17" s="203"/>
      <c r="U17" s="205"/>
      <c r="V17" s="202"/>
      <c r="W17" s="206"/>
      <c r="X17" s="207"/>
      <c r="Y17" s="205"/>
      <c r="Z17" s="202"/>
      <c r="AA17" s="202"/>
      <c r="AB17" s="207"/>
      <c r="AC17" s="205"/>
      <c r="AD17" s="202"/>
      <c r="AE17" s="202"/>
      <c r="AF17" s="207"/>
      <c r="AG17" s="121"/>
      <c r="AH17" s="122"/>
    </row>
    <row r="18" spans="1:34" ht="27" customHeight="1" thickTop="1">
      <c r="A18" s="208" t="s">
        <v>9</v>
      </c>
      <c r="B18" s="209" t="s">
        <v>15</v>
      </c>
      <c r="C18" s="210" t="s">
        <v>25</v>
      </c>
      <c r="D18" s="211" t="s">
        <v>57</v>
      </c>
      <c r="E18" s="212">
        <v>166746.42500000002</v>
      </c>
      <c r="F18" s="213">
        <v>0.4744568</v>
      </c>
      <c r="G18" s="214">
        <v>0.5687351</v>
      </c>
      <c r="H18" s="215">
        <v>0.819268</v>
      </c>
      <c r="I18" s="213">
        <v>1.0068631</v>
      </c>
      <c r="J18" s="214">
        <v>1.1540119</v>
      </c>
      <c r="K18" s="214">
        <v>1.0388386</v>
      </c>
      <c r="L18" s="215">
        <v>1.0831622</v>
      </c>
      <c r="M18" s="213">
        <v>1.1665633</v>
      </c>
      <c r="N18" s="214">
        <v>1.049563</v>
      </c>
      <c r="O18" s="214">
        <v>1.373593</v>
      </c>
      <c r="P18" s="215">
        <v>1.5195404</v>
      </c>
      <c r="Q18" s="213">
        <v>1.2455936</v>
      </c>
      <c r="R18" s="216">
        <v>1.5575246</v>
      </c>
      <c r="S18" s="216">
        <v>2.5740184</v>
      </c>
      <c r="T18" s="215">
        <v>2.917968</v>
      </c>
      <c r="U18" s="217">
        <v>6.3726983</v>
      </c>
      <c r="V18" s="214">
        <v>6.998586</v>
      </c>
      <c r="W18" s="218">
        <v>7.7366648</v>
      </c>
      <c r="X18" s="219">
        <v>7.860033</v>
      </c>
      <c r="Y18" s="217">
        <v>8.044</v>
      </c>
      <c r="Z18" s="214">
        <v>9.957582</v>
      </c>
      <c r="AA18" s="214">
        <v>11.2719142</v>
      </c>
      <c r="AB18" s="219">
        <v>12.474326</v>
      </c>
      <c r="AC18" s="217">
        <v>12.3242375</v>
      </c>
      <c r="AD18" s="214">
        <v>11.9164744</v>
      </c>
      <c r="AE18" s="214">
        <v>10.652347</v>
      </c>
      <c r="AF18" s="219">
        <v>6.212303</v>
      </c>
      <c r="AG18" s="121"/>
      <c r="AH18" s="122"/>
    </row>
    <row r="19" spans="1:34" ht="22.5" customHeight="1">
      <c r="A19" s="220"/>
      <c r="B19" s="221" t="s">
        <v>20</v>
      </c>
      <c r="C19" s="222" t="s">
        <v>44</v>
      </c>
      <c r="D19" s="223"/>
      <c r="E19" s="224">
        <v>0.9963014565134221</v>
      </c>
      <c r="F19" s="225">
        <v>0.21628497440197234</v>
      </c>
      <c r="G19" s="226">
        <v>0.2260726129674196</v>
      </c>
      <c r="H19" s="227">
        <v>0.12961102754013643</v>
      </c>
      <c r="I19" s="225">
        <v>0.13439664028388004</v>
      </c>
      <c r="J19" s="226">
        <v>0.14440735177004108</v>
      </c>
      <c r="K19" s="226">
        <v>0.116</v>
      </c>
      <c r="L19" s="227">
        <v>0.111</v>
      </c>
      <c r="M19" s="225">
        <v>0.124</v>
      </c>
      <c r="N19" s="226">
        <v>0.102</v>
      </c>
      <c r="O19" s="226">
        <v>0.1225</v>
      </c>
      <c r="P19" s="227">
        <v>0.0937</v>
      </c>
      <c r="Q19" s="225">
        <v>0.0591</v>
      </c>
      <c r="R19" s="228">
        <v>0.0609</v>
      </c>
      <c r="S19" s="228">
        <v>0.1139</v>
      </c>
      <c r="T19" s="227">
        <f>+T18/T10</f>
        <v>0.13924260355029586</v>
      </c>
      <c r="U19" s="229">
        <f>+U18/U10</f>
        <v>0.2504533900445657</v>
      </c>
      <c r="V19" s="226">
        <f>+V18/V10</f>
        <v>0.30048813856057627</v>
      </c>
      <c r="W19" s="230">
        <v>0.32735968200569004</v>
      </c>
      <c r="X19" s="231">
        <f>+X18/X10</f>
        <v>0.3781208549998239</v>
      </c>
      <c r="Y19" s="229">
        <v>0.326</v>
      </c>
      <c r="Z19" s="226">
        <v>0.3564</v>
      </c>
      <c r="AA19" s="226">
        <v>0.3944</v>
      </c>
      <c r="AB19" s="231">
        <f>+AB18/AB10</f>
        <v>0.38002685404175746</v>
      </c>
      <c r="AC19" s="229">
        <v>0.4188</v>
      </c>
      <c r="AD19" s="226">
        <f>+AD18/AD10</f>
        <v>0.39111604570768543</v>
      </c>
      <c r="AE19" s="226">
        <v>0.4829</v>
      </c>
      <c r="AF19" s="231">
        <v>0.479</v>
      </c>
      <c r="AG19" s="121"/>
      <c r="AH19" s="122"/>
    </row>
    <row r="20" spans="1:34" ht="32.25" customHeight="1">
      <c r="A20" s="232"/>
      <c r="B20" s="233"/>
      <c r="C20" s="234" t="s">
        <v>26</v>
      </c>
      <c r="D20" s="235" t="s">
        <v>22</v>
      </c>
      <c r="E20" s="149">
        <v>60547.05833333333</v>
      </c>
      <c r="F20" s="236">
        <v>1534</v>
      </c>
      <c r="G20" s="237">
        <v>1513</v>
      </c>
      <c r="H20" s="238">
        <v>1736</v>
      </c>
      <c r="I20" s="236">
        <v>1751</v>
      </c>
      <c r="J20" s="237">
        <v>1859</v>
      </c>
      <c r="K20" s="237">
        <v>1607</v>
      </c>
      <c r="L20" s="238">
        <v>1519</v>
      </c>
      <c r="M20" s="236">
        <v>1459</v>
      </c>
      <c r="N20" s="237">
        <v>1751</v>
      </c>
      <c r="O20" s="237">
        <v>2678</v>
      </c>
      <c r="P20" s="238">
        <v>2899</v>
      </c>
      <c r="Q20" s="236">
        <v>2510</v>
      </c>
      <c r="R20" s="239">
        <v>2591</v>
      </c>
      <c r="S20" s="239">
        <v>2201</v>
      </c>
      <c r="T20" s="238">
        <v>2281</v>
      </c>
      <c r="U20" s="240">
        <v>6958</v>
      </c>
      <c r="V20" s="237">
        <v>6337</v>
      </c>
      <c r="W20" s="241">
        <v>4279</v>
      </c>
      <c r="X20" s="242">
        <v>4277</v>
      </c>
      <c r="Y20" s="240">
        <v>3821</v>
      </c>
      <c r="Z20" s="237">
        <v>3925</v>
      </c>
      <c r="AA20" s="237">
        <v>4023</v>
      </c>
      <c r="AB20" s="242">
        <v>4249</v>
      </c>
      <c r="AC20" s="240">
        <v>3880</v>
      </c>
      <c r="AD20" s="237">
        <v>3693</v>
      </c>
      <c r="AE20" s="237">
        <v>3281</v>
      </c>
      <c r="AF20" s="242">
        <v>1828</v>
      </c>
      <c r="AG20" s="121"/>
      <c r="AH20" s="122"/>
    </row>
    <row r="21" spans="1:34" ht="21.75" customHeight="1">
      <c r="A21" s="220"/>
      <c r="B21" s="243"/>
      <c r="C21" s="244" t="s">
        <v>44</v>
      </c>
      <c r="D21" s="223"/>
      <c r="E21" s="245">
        <v>0.9891346461990526</v>
      </c>
      <c r="F21" s="225">
        <v>0.09627816481516349</v>
      </c>
      <c r="G21" s="226">
        <v>0.10105530323270104</v>
      </c>
      <c r="H21" s="227">
        <v>0.08959537572254335</v>
      </c>
      <c r="I21" s="225">
        <v>0.08194112967382657</v>
      </c>
      <c r="J21" s="226">
        <v>0.07311125968458725</v>
      </c>
      <c r="K21" s="226">
        <v>0.066</v>
      </c>
      <c r="L21" s="227">
        <v>0.053</v>
      </c>
      <c r="M21" s="225">
        <v>0.055</v>
      </c>
      <c r="N21" s="226">
        <v>0.055</v>
      </c>
      <c r="O21" s="226">
        <v>0.0783</v>
      </c>
      <c r="P21" s="227">
        <v>0.0639</v>
      </c>
      <c r="Q21" s="225">
        <v>0.0393</v>
      </c>
      <c r="R21" s="228">
        <v>0.0353</v>
      </c>
      <c r="S21" s="228">
        <v>0.0396</v>
      </c>
      <c r="T21" s="227">
        <f>+T20/T14</f>
        <v>0.03981150187625447</v>
      </c>
      <c r="U21" s="229">
        <f>+U20/U14</f>
        <v>0.12461717560669831</v>
      </c>
      <c r="V21" s="226">
        <f>+V20/V14</f>
        <v>0.10965754728408521</v>
      </c>
      <c r="W21" s="230">
        <v>0.08252811047464753</v>
      </c>
      <c r="X21" s="231">
        <f>+X20/X14</f>
        <v>0.07879368471472523</v>
      </c>
      <c r="Y21" s="229">
        <v>0.076</v>
      </c>
      <c r="Z21" s="226">
        <v>0.0701</v>
      </c>
      <c r="AA21" s="226">
        <v>0.0672</v>
      </c>
      <c r="AB21" s="231">
        <f>+AB20/AB14</f>
        <v>0.0691839260127654</v>
      </c>
      <c r="AC21" s="229">
        <v>0.0751</v>
      </c>
      <c r="AD21" s="226">
        <f>+AD20/AD14</f>
        <v>0.08103660142192574</v>
      </c>
      <c r="AE21" s="226">
        <v>0.1569</v>
      </c>
      <c r="AF21" s="231">
        <v>0.141</v>
      </c>
      <c r="AG21" s="121"/>
      <c r="AH21" s="122"/>
    </row>
    <row r="22" spans="1:34" s="120" customFormat="1" ht="33" customHeight="1">
      <c r="A22" s="136"/>
      <c r="B22" s="246"/>
      <c r="C22" s="247" t="s">
        <v>53</v>
      </c>
      <c r="D22" s="139" t="s">
        <v>22</v>
      </c>
      <c r="E22" s="245"/>
      <c r="F22" s="248">
        <f>+F20/F8</f>
        <v>23.6</v>
      </c>
      <c r="G22" s="249">
        <f>+G20/G8</f>
        <v>22.924242424242426</v>
      </c>
      <c r="H22" s="250">
        <f aca="true" t="shared" si="2" ref="H22:Q22">+H20/H8</f>
        <v>27.125</v>
      </c>
      <c r="I22" s="248">
        <f t="shared" si="2"/>
        <v>26.93846153846154</v>
      </c>
      <c r="J22" s="249">
        <f t="shared" si="2"/>
        <v>29.983870967741936</v>
      </c>
      <c r="K22" s="249">
        <f t="shared" si="2"/>
        <v>24.723076923076924</v>
      </c>
      <c r="L22" s="250">
        <f t="shared" si="2"/>
        <v>24.11111111111111</v>
      </c>
      <c r="M22" s="248">
        <f t="shared" si="2"/>
        <v>22.796875</v>
      </c>
      <c r="N22" s="249">
        <f t="shared" si="2"/>
        <v>28.241935483870968</v>
      </c>
      <c r="O22" s="249">
        <f t="shared" si="2"/>
        <v>41.2</v>
      </c>
      <c r="P22" s="250">
        <f t="shared" si="2"/>
        <v>45.296875</v>
      </c>
      <c r="Q22" s="248">
        <f t="shared" si="2"/>
        <v>40.483870967741936</v>
      </c>
      <c r="R22" s="251">
        <v>40.5</v>
      </c>
      <c r="S22" s="251">
        <v>33.3</v>
      </c>
      <c r="T22" s="250">
        <f>+T20/T8</f>
        <v>35.640625</v>
      </c>
      <c r="U22" s="252">
        <f>+U20/U8</f>
        <v>107.04615384615384</v>
      </c>
      <c r="V22" s="249">
        <f>+V20/V8</f>
        <v>102.20967741935483</v>
      </c>
      <c r="W22" s="253">
        <v>64.83333333333333</v>
      </c>
      <c r="X22" s="254">
        <f>+X20/X8</f>
        <v>65.8</v>
      </c>
      <c r="Y22" s="252">
        <v>61</v>
      </c>
      <c r="Z22" s="249">
        <f aca="true" t="shared" si="3" ref="Z22:AE22">+Z20/Z8</f>
        <v>62.301587301587304</v>
      </c>
      <c r="AA22" s="249">
        <f t="shared" si="3"/>
        <v>60.95454545454545</v>
      </c>
      <c r="AB22" s="254">
        <f t="shared" si="3"/>
        <v>64.37878787878788</v>
      </c>
      <c r="AC22" s="248">
        <f t="shared" si="3"/>
        <v>60.625</v>
      </c>
      <c r="AD22" s="249">
        <f t="shared" si="3"/>
        <v>58.61904761904762</v>
      </c>
      <c r="AE22" s="249">
        <f t="shared" si="3"/>
        <v>50.47692307692308</v>
      </c>
      <c r="AF22" s="254">
        <f>+AF20/35</f>
        <v>52.22857142857143</v>
      </c>
      <c r="AG22" s="121"/>
      <c r="AH22" s="122"/>
    </row>
    <row r="23" spans="1:34" s="120" customFormat="1" ht="25.5" customHeight="1" thickBot="1">
      <c r="A23" s="157"/>
      <c r="B23" s="255"/>
      <c r="C23" s="256" t="s">
        <v>54</v>
      </c>
      <c r="D23" s="160" t="s">
        <v>16</v>
      </c>
      <c r="E23" s="161"/>
      <c r="F23" s="162">
        <f>+F18/F20*1000000</f>
        <v>309.2938722294654</v>
      </c>
      <c r="G23" s="163">
        <f aca="true" t="shared" si="4" ref="G23:S23">+G18/G20*1000000</f>
        <v>375.8989424983477</v>
      </c>
      <c r="H23" s="164">
        <f t="shared" si="4"/>
        <v>471.92857142857144</v>
      </c>
      <c r="I23" s="162">
        <f t="shared" si="4"/>
        <v>575.02175899486</v>
      </c>
      <c r="J23" s="163">
        <f t="shared" si="4"/>
        <v>620.770252824099</v>
      </c>
      <c r="K23" s="163">
        <f t="shared" si="4"/>
        <v>646.4459240821407</v>
      </c>
      <c r="L23" s="164">
        <f t="shared" si="4"/>
        <v>713.0758393680053</v>
      </c>
      <c r="M23" s="162">
        <f t="shared" si="4"/>
        <v>799.5636052090473</v>
      </c>
      <c r="N23" s="163">
        <f t="shared" si="4"/>
        <v>599.4077669902913</v>
      </c>
      <c r="O23" s="163">
        <f t="shared" si="4"/>
        <v>512.9174757281553</v>
      </c>
      <c r="P23" s="164">
        <f t="shared" si="4"/>
        <v>524.1601931700586</v>
      </c>
      <c r="Q23" s="162">
        <f t="shared" si="4"/>
        <v>496.25243027888445</v>
      </c>
      <c r="R23" s="165">
        <f t="shared" si="4"/>
        <v>601.1287533770745</v>
      </c>
      <c r="S23" s="165">
        <f t="shared" si="4"/>
        <v>1169.476783280327</v>
      </c>
      <c r="T23" s="164">
        <f>+T18/T20*1000000</f>
        <v>1279.2494519947393</v>
      </c>
      <c r="U23" s="166">
        <f>+U18/U20*1000000</f>
        <v>915.8807559643575</v>
      </c>
      <c r="V23" s="163">
        <f>+V18/V20*1000000</f>
        <v>1104.4005049708064</v>
      </c>
      <c r="W23" s="167">
        <v>1808.054405234868</v>
      </c>
      <c r="X23" s="168">
        <f>+X18/X20*1000000</f>
        <v>1837.7444470423193</v>
      </c>
      <c r="Y23" s="166">
        <v>2105.3</v>
      </c>
      <c r="Z23" s="163">
        <f aca="true" t="shared" si="5" ref="Z23:AF23">+Z18/Z20*1000000</f>
        <v>2536.963566878981</v>
      </c>
      <c r="AA23" s="163">
        <f t="shared" si="5"/>
        <v>2801.867810091971</v>
      </c>
      <c r="AB23" s="168">
        <f t="shared" si="5"/>
        <v>2935.826312073429</v>
      </c>
      <c r="AC23" s="166">
        <f t="shared" si="5"/>
        <v>3176.3498711340208</v>
      </c>
      <c r="AD23" s="163">
        <f t="shared" si="5"/>
        <v>3226.773463308963</v>
      </c>
      <c r="AE23" s="163">
        <f t="shared" si="5"/>
        <v>3246.6769277659255</v>
      </c>
      <c r="AF23" s="168">
        <f t="shared" si="5"/>
        <v>3398.415207877462</v>
      </c>
      <c r="AG23" s="121"/>
      <c r="AH23" s="122"/>
    </row>
    <row r="24" spans="1:34" ht="33" customHeight="1" thickTop="1">
      <c r="A24" s="232" t="s">
        <v>11</v>
      </c>
      <c r="B24" s="257" t="s">
        <v>15</v>
      </c>
      <c r="C24" s="258" t="s">
        <v>25</v>
      </c>
      <c r="D24" s="235" t="s">
        <v>57</v>
      </c>
      <c r="E24" s="259">
        <v>619.0083333333333</v>
      </c>
      <c r="F24" s="260">
        <v>1.7192083</v>
      </c>
      <c r="G24" s="261">
        <v>1.9469836</v>
      </c>
      <c r="H24" s="262">
        <v>5.5017066</v>
      </c>
      <c r="I24" s="260">
        <v>6.4848652</v>
      </c>
      <c r="J24" s="261">
        <v>6.8373536</v>
      </c>
      <c r="K24" s="261">
        <v>7.9127203</v>
      </c>
      <c r="L24" s="262">
        <v>8.6882804</v>
      </c>
      <c r="M24" s="260">
        <v>8.2344724</v>
      </c>
      <c r="N24" s="261">
        <v>9.2618735</v>
      </c>
      <c r="O24" s="261">
        <v>9.8383796</v>
      </c>
      <c r="P24" s="262">
        <v>14.7036486</v>
      </c>
      <c r="Q24" s="260">
        <v>19.8134606</v>
      </c>
      <c r="R24" s="263">
        <v>23.9990266</v>
      </c>
      <c r="S24" s="263">
        <v>20.0195934</v>
      </c>
      <c r="T24" s="262">
        <v>18.038489</v>
      </c>
      <c r="U24" s="264">
        <v>19.0719495</v>
      </c>
      <c r="V24" s="261">
        <v>16.292136</v>
      </c>
      <c r="W24" s="265">
        <v>15.896865</v>
      </c>
      <c r="X24" s="266">
        <v>12.927058</v>
      </c>
      <c r="Y24" s="264">
        <v>16.63</v>
      </c>
      <c r="Z24" s="261">
        <v>17.985092</v>
      </c>
      <c r="AA24" s="261">
        <v>17.3088995</v>
      </c>
      <c r="AB24" s="266">
        <v>20.350528</v>
      </c>
      <c r="AC24" s="264">
        <v>17.5579773</v>
      </c>
      <c r="AD24" s="261">
        <v>18.5513995</v>
      </c>
      <c r="AE24" s="261">
        <v>13.6298215</v>
      </c>
      <c r="AF24" s="266">
        <v>8.025109</v>
      </c>
      <c r="AG24" s="121"/>
      <c r="AH24" s="122"/>
    </row>
    <row r="25" spans="1:34" ht="21.75" customHeight="1">
      <c r="A25" s="220"/>
      <c r="B25" s="221" t="s">
        <v>24</v>
      </c>
      <c r="C25" s="222" t="s">
        <v>44</v>
      </c>
      <c r="D25" s="223"/>
      <c r="E25" s="224">
        <v>0.003698543486578173</v>
      </c>
      <c r="F25" s="225">
        <v>0.7837150255980277</v>
      </c>
      <c r="G25" s="226">
        <v>0.7739273870325803</v>
      </c>
      <c r="H25" s="227">
        <v>0.8703889882802089</v>
      </c>
      <c r="I25" s="225">
        <v>0.8656033730641751</v>
      </c>
      <c r="J25" s="226">
        <v>0.8555926732569714</v>
      </c>
      <c r="K25" s="226">
        <v>0.884</v>
      </c>
      <c r="L25" s="227">
        <v>0.889</v>
      </c>
      <c r="M25" s="225">
        <v>0.876</v>
      </c>
      <c r="N25" s="226">
        <v>0.898</v>
      </c>
      <c r="O25" s="226">
        <v>0.8775</v>
      </c>
      <c r="P25" s="227">
        <v>0.9063</v>
      </c>
      <c r="Q25" s="225">
        <v>0.9409</v>
      </c>
      <c r="R25" s="228">
        <v>0.9391</v>
      </c>
      <c r="S25" s="228">
        <v>0.8861</v>
      </c>
      <c r="T25" s="227">
        <f>+T24/T10</f>
        <v>0.8607792040465737</v>
      </c>
      <c r="U25" s="229">
        <f>+U24/U10</f>
        <v>0.7495466099554343</v>
      </c>
      <c r="V25" s="226">
        <f>+V24/V10</f>
        <v>0.6995118185038738</v>
      </c>
      <c r="W25" s="230">
        <v>0.6726403179943099</v>
      </c>
      <c r="X25" s="231">
        <f>+X24/X10</f>
        <v>0.621879096893399</v>
      </c>
      <c r="Y25" s="229">
        <v>0.674</v>
      </c>
      <c r="Z25" s="226">
        <v>0.6436</v>
      </c>
      <c r="AA25" s="226">
        <v>0.6056</v>
      </c>
      <c r="AB25" s="231">
        <f>+AB24/AB10</f>
        <v>0.6199731459582425</v>
      </c>
      <c r="AC25" s="229">
        <v>0.5812</v>
      </c>
      <c r="AD25" s="226">
        <f>+AD24/AD10</f>
        <v>0.6088839510101689</v>
      </c>
      <c r="AE25" s="226">
        <v>0.5171</v>
      </c>
      <c r="AF25" s="231">
        <v>0.521</v>
      </c>
      <c r="AG25" s="121"/>
      <c r="AH25" s="122"/>
    </row>
    <row r="26" spans="1:34" ht="42" customHeight="1">
      <c r="A26" s="232"/>
      <c r="B26" s="233"/>
      <c r="C26" s="234" t="s">
        <v>26</v>
      </c>
      <c r="D26" s="235" t="s">
        <v>22</v>
      </c>
      <c r="E26" s="149">
        <v>665.0916666666666</v>
      </c>
      <c r="F26" s="236">
        <v>14399</v>
      </c>
      <c r="G26" s="237">
        <v>13459</v>
      </c>
      <c r="H26" s="238">
        <v>17640</v>
      </c>
      <c r="I26" s="236">
        <v>19618</v>
      </c>
      <c r="J26" s="237">
        <v>23568</v>
      </c>
      <c r="K26" s="237">
        <v>22809</v>
      </c>
      <c r="L26" s="238">
        <v>27233</v>
      </c>
      <c r="M26" s="236">
        <v>24888</v>
      </c>
      <c r="N26" s="237">
        <v>30340</v>
      </c>
      <c r="O26" s="237">
        <v>31544</v>
      </c>
      <c r="P26" s="238">
        <v>42490</v>
      </c>
      <c r="Q26" s="236">
        <v>61354</v>
      </c>
      <c r="R26" s="239">
        <v>70733</v>
      </c>
      <c r="S26" s="239">
        <v>53401</v>
      </c>
      <c r="T26" s="238">
        <v>55014</v>
      </c>
      <c r="U26" s="240">
        <v>48877</v>
      </c>
      <c r="V26" s="237">
        <v>51452</v>
      </c>
      <c r="W26" s="241">
        <v>47570</v>
      </c>
      <c r="X26" s="242">
        <v>50004</v>
      </c>
      <c r="Y26" s="240">
        <v>46445</v>
      </c>
      <c r="Z26" s="237">
        <v>52051</v>
      </c>
      <c r="AA26" s="237">
        <v>55807</v>
      </c>
      <c r="AB26" s="242">
        <v>57167</v>
      </c>
      <c r="AC26" s="240">
        <v>47837</v>
      </c>
      <c r="AD26" s="237">
        <v>41879</v>
      </c>
      <c r="AE26" s="237">
        <v>17233</v>
      </c>
      <c r="AF26" s="242">
        <v>9738</v>
      </c>
      <c r="AG26" s="121"/>
      <c r="AH26" s="122"/>
    </row>
    <row r="27" spans="1:34" ht="23.25" customHeight="1">
      <c r="A27" s="220"/>
      <c r="B27" s="243"/>
      <c r="C27" s="244" t="s">
        <v>44</v>
      </c>
      <c r="D27" s="223"/>
      <c r="E27" s="245">
        <v>0.01086535380094747</v>
      </c>
      <c r="F27" s="225">
        <v>0.9037218351848365</v>
      </c>
      <c r="G27" s="226">
        <v>0.8989446967672989</v>
      </c>
      <c r="H27" s="227">
        <v>0.9104046242774566</v>
      </c>
      <c r="I27" s="225">
        <v>0.9180588703261734</v>
      </c>
      <c r="J27" s="226">
        <v>0.9268887403154128</v>
      </c>
      <c r="K27" s="226">
        <v>0.934</v>
      </c>
      <c r="L27" s="227">
        <v>0.947</v>
      </c>
      <c r="M27" s="225">
        <v>0.945</v>
      </c>
      <c r="N27" s="226">
        <v>0.945</v>
      </c>
      <c r="O27" s="226">
        <v>0.9217</v>
      </c>
      <c r="P27" s="227">
        <v>0.9361</v>
      </c>
      <c r="Q27" s="225">
        <v>0.9607</v>
      </c>
      <c r="R27" s="228">
        <v>0.9647</v>
      </c>
      <c r="S27" s="228">
        <v>0.9604</v>
      </c>
      <c r="T27" s="227">
        <f>+T26/T14</f>
        <v>0.9601884981237455</v>
      </c>
      <c r="U27" s="229">
        <f>+U26/U14</f>
        <v>0.8753828243933017</v>
      </c>
      <c r="V27" s="226">
        <f>+V26/V14</f>
        <v>0.8903424527159148</v>
      </c>
      <c r="W27" s="230">
        <v>0.9174718895253524</v>
      </c>
      <c r="X27" s="231">
        <f>+X26/X14</f>
        <v>0.9212063152852747</v>
      </c>
      <c r="Y27" s="229">
        <v>0.924</v>
      </c>
      <c r="Z27" s="226">
        <v>0.9299</v>
      </c>
      <c r="AA27" s="226">
        <v>0.9328</v>
      </c>
      <c r="AB27" s="231">
        <f>+AB26/AB14</f>
        <v>0.9308160739872346</v>
      </c>
      <c r="AC27" s="229">
        <v>0.9249</v>
      </c>
      <c r="AD27" s="226">
        <f>+AD26/AD14</f>
        <v>0.9189633985780743</v>
      </c>
      <c r="AE27" s="226">
        <v>0.8431</v>
      </c>
      <c r="AF27" s="231">
        <v>0.859</v>
      </c>
      <c r="AG27" s="121"/>
      <c r="AH27" s="122"/>
    </row>
    <row r="28" spans="1:34" s="120" customFormat="1" ht="30.75" customHeight="1">
      <c r="A28" s="136"/>
      <c r="B28" s="246"/>
      <c r="C28" s="247" t="s">
        <v>53</v>
      </c>
      <c r="D28" s="139" t="s">
        <v>22</v>
      </c>
      <c r="E28" s="245"/>
      <c r="F28" s="248">
        <f>+F26/F8</f>
        <v>221.52307692307693</v>
      </c>
      <c r="G28" s="249">
        <f aca="true" t="shared" si="6" ref="G28:Q28">+G26/G8</f>
        <v>203.92424242424244</v>
      </c>
      <c r="H28" s="250">
        <f t="shared" si="6"/>
        <v>275.625</v>
      </c>
      <c r="I28" s="248">
        <f t="shared" si="6"/>
        <v>301.81538461538463</v>
      </c>
      <c r="J28" s="249">
        <f t="shared" si="6"/>
        <v>380.1290322580645</v>
      </c>
      <c r="K28" s="249">
        <f t="shared" si="6"/>
        <v>350.9076923076923</v>
      </c>
      <c r="L28" s="250">
        <f t="shared" si="6"/>
        <v>432.26984126984127</v>
      </c>
      <c r="M28" s="248">
        <f t="shared" si="6"/>
        <v>388.875</v>
      </c>
      <c r="N28" s="249">
        <f t="shared" si="6"/>
        <v>489.35483870967744</v>
      </c>
      <c r="O28" s="249">
        <f t="shared" si="6"/>
        <v>485.2923076923077</v>
      </c>
      <c r="P28" s="250">
        <f t="shared" si="6"/>
        <v>663.90625</v>
      </c>
      <c r="Q28" s="248">
        <f t="shared" si="6"/>
        <v>989.5806451612904</v>
      </c>
      <c r="R28" s="251">
        <v>1105.2</v>
      </c>
      <c r="S28" s="251">
        <v>809.1</v>
      </c>
      <c r="T28" s="250">
        <f>+T26/T8</f>
        <v>859.59375</v>
      </c>
      <c r="U28" s="252">
        <f>+U26/U8</f>
        <v>751.9538461538461</v>
      </c>
      <c r="V28" s="249">
        <f>+V26/V8</f>
        <v>829.8709677419355</v>
      </c>
      <c r="W28" s="253">
        <v>720.7575757575758</v>
      </c>
      <c r="X28" s="254">
        <f>+X26/X8</f>
        <v>769.2923076923076</v>
      </c>
      <c r="Y28" s="252">
        <v>737</v>
      </c>
      <c r="Z28" s="249">
        <f aca="true" t="shared" si="7" ref="Z28:AE28">+Z26/Z8</f>
        <v>826.2063492063492</v>
      </c>
      <c r="AA28" s="249">
        <f t="shared" si="7"/>
        <v>845.560606060606</v>
      </c>
      <c r="AB28" s="254">
        <f t="shared" si="7"/>
        <v>866.1666666666666</v>
      </c>
      <c r="AC28" s="252">
        <f t="shared" si="7"/>
        <v>747.453125</v>
      </c>
      <c r="AD28" s="249">
        <f t="shared" si="7"/>
        <v>664.7460317460317</v>
      </c>
      <c r="AE28" s="249">
        <f t="shared" si="7"/>
        <v>265.12307692307695</v>
      </c>
      <c r="AF28" s="254">
        <f>+AF26/35</f>
        <v>278.22857142857146</v>
      </c>
      <c r="AG28" s="121"/>
      <c r="AH28" s="122"/>
    </row>
    <row r="29" spans="1:34" s="120" customFormat="1" ht="30" customHeight="1" thickBot="1">
      <c r="A29" s="157"/>
      <c r="B29" s="255"/>
      <c r="C29" s="256" t="s">
        <v>54</v>
      </c>
      <c r="D29" s="160" t="s">
        <v>16</v>
      </c>
      <c r="E29" s="161"/>
      <c r="F29" s="162">
        <f>+F24/F26*1000000</f>
        <v>119.39775678866589</v>
      </c>
      <c r="G29" s="163">
        <f aca="true" t="shared" si="8" ref="G29:S29">+G24/G26*1000000</f>
        <v>144.6603462367189</v>
      </c>
      <c r="H29" s="164">
        <f t="shared" si="8"/>
        <v>311.8881292517007</v>
      </c>
      <c r="I29" s="162">
        <f t="shared" si="8"/>
        <v>330.55689672749514</v>
      </c>
      <c r="J29" s="163">
        <f t="shared" si="8"/>
        <v>290.11174473862866</v>
      </c>
      <c r="K29" s="163">
        <f t="shared" si="8"/>
        <v>346.91219693980446</v>
      </c>
      <c r="L29" s="164">
        <f t="shared" si="8"/>
        <v>319.03500899643814</v>
      </c>
      <c r="M29" s="162">
        <f t="shared" si="8"/>
        <v>330.8611539697846</v>
      </c>
      <c r="N29" s="163">
        <f t="shared" si="8"/>
        <v>305.2693968358602</v>
      </c>
      <c r="O29" s="163">
        <f t="shared" si="8"/>
        <v>311.8938498605123</v>
      </c>
      <c r="P29" s="164">
        <f t="shared" si="8"/>
        <v>346.0496257943045</v>
      </c>
      <c r="Q29" s="162">
        <f t="shared" si="8"/>
        <v>322.93673762101895</v>
      </c>
      <c r="R29" s="165">
        <f t="shared" si="8"/>
        <v>339.29038214129196</v>
      </c>
      <c r="S29" s="165">
        <f t="shared" si="8"/>
        <v>374.8917323645625</v>
      </c>
      <c r="T29" s="164">
        <f>+T24/T26*1000000</f>
        <v>327.8890646017377</v>
      </c>
      <c r="U29" s="166">
        <f>+U24/U26*1000000</f>
        <v>390.20294821695273</v>
      </c>
      <c r="V29" s="163">
        <f>+V24/V26*1000000</f>
        <v>316.64728290445464</v>
      </c>
      <c r="W29" s="167">
        <v>334.17836871978136</v>
      </c>
      <c r="X29" s="168">
        <f>+X24/X26*1000000</f>
        <v>258.5204783617311</v>
      </c>
      <c r="Y29" s="166">
        <v>358.1</v>
      </c>
      <c r="Z29" s="163">
        <f aca="true" t="shared" si="9" ref="Z29:AF29">+Z24/Z26*1000000</f>
        <v>345.52827035023347</v>
      </c>
      <c r="AA29" s="163">
        <f t="shared" si="9"/>
        <v>310.156423029369</v>
      </c>
      <c r="AB29" s="168">
        <f t="shared" si="9"/>
        <v>355.9838368289398</v>
      </c>
      <c r="AC29" s="166">
        <f t="shared" si="9"/>
        <v>367.0375922403161</v>
      </c>
      <c r="AD29" s="163">
        <f t="shared" si="9"/>
        <v>442.9761813796891</v>
      </c>
      <c r="AE29" s="163">
        <f t="shared" si="9"/>
        <v>790.9140312191726</v>
      </c>
      <c r="AF29" s="168">
        <f t="shared" si="9"/>
        <v>824.1023824193879</v>
      </c>
      <c r="AG29" s="121"/>
      <c r="AH29" s="122"/>
    </row>
    <row r="30" spans="1:34" ht="13.5" customHeight="1" thickBot="1" thickTop="1">
      <c r="A30" s="267"/>
      <c r="B30" s="268"/>
      <c r="C30" s="269"/>
      <c r="D30" s="270"/>
      <c r="E30" s="271"/>
      <c r="F30" s="225"/>
      <c r="G30" s="226"/>
      <c r="H30" s="227"/>
      <c r="I30" s="225"/>
      <c r="J30" s="226"/>
      <c r="K30" s="226"/>
      <c r="L30" s="227"/>
      <c r="M30" s="225"/>
      <c r="N30" s="226"/>
      <c r="O30" s="226"/>
      <c r="P30" s="227"/>
      <c r="Q30" s="225"/>
      <c r="R30" s="228"/>
      <c r="S30" s="228"/>
      <c r="T30" s="227"/>
      <c r="U30" s="229"/>
      <c r="V30" s="226"/>
      <c r="W30" s="230"/>
      <c r="X30" s="231"/>
      <c r="Y30" s="229"/>
      <c r="Z30" s="226"/>
      <c r="AA30" s="226"/>
      <c r="AB30" s="231"/>
      <c r="AC30" s="229"/>
      <c r="AD30" s="226"/>
      <c r="AE30" s="226"/>
      <c r="AF30" s="231"/>
      <c r="AG30" s="121"/>
      <c r="AH30" s="122"/>
    </row>
    <row r="31" spans="1:34" ht="30" customHeight="1" thickTop="1">
      <c r="A31" s="208" t="s">
        <v>12</v>
      </c>
      <c r="B31" s="209" t="s">
        <v>15</v>
      </c>
      <c r="C31" s="272" t="s">
        <v>25</v>
      </c>
      <c r="D31" s="211" t="s">
        <v>57</v>
      </c>
      <c r="E31" s="212">
        <v>619.0083333333333</v>
      </c>
      <c r="F31" s="213">
        <v>0.8491791</v>
      </c>
      <c r="G31" s="214">
        <v>0.9671418</v>
      </c>
      <c r="H31" s="215">
        <v>2.7468327</v>
      </c>
      <c r="I31" s="213">
        <v>3.2462629</v>
      </c>
      <c r="J31" s="214">
        <v>3.4148144</v>
      </c>
      <c r="K31" s="214">
        <v>3.9538783</v>
      </c>
      <c r="L31" s="215">
        <v>4.44176</v>
      </c>
      <c r="M31" s="213">
        <v>4.1000928</v>
      </c>
      <c r="N31" s="214">
        <v>4.6287533</v>
      </c>
      <c r="O31" s="214">
        <v>4.9204956</v>
      </c>
      <c r="P31" s="215">
        <v>7.3677153</v>
      </c>
      <c r="Q31" s="213">
        <v>9.893145</v>
      </c>
      <c r="R31" s="216">
        <v>11.8884007</v>
      </c>
      <c r="S31" s="216">
        <v>10.1552793</v>
      </c>
      <c r="T31" s="215">
        <v>9.069779</v>
      </c>
      <c r="U31" s="217">
        <v>9.5339018</v>
      </c>
      <c r="V31" s="214">
        <v>8.157021</v>
      </c>
      <c r="W31" s="218">
        <v>7.9285462</v>
      </c>
      <c r="X31" s="219">
        <v>6.510939</v>
      </c>
      <c r="Y31" s="217">
        <v>8.419</v>
      </c>
      <c r="Z31" s="214">
        <v>9.0453527</v>
      </c>
      <c r="AA31" s="214">
        <v>8.661814</v>
      </c>
      <c r="AB31" s="219">
        <v>9.985461</v>
      </c>
      <c r="AC31" s="217">
        <v>6.9107098</v>
      </c>
      <c r="AD31" s="214">
        <v>8.9332201</v>
      </c>
      <c r="AE31" s="214">
        <v>6.2288628</v>
      </c>
      <c r="AF31" s="219">
        <v>3.5529838</v>
      </c>
      <c r="AG31" s="121"/>
      <c r="AH31" s="122"/>
    </row>
    <row r="32" spans="1:34" ht="21.75" customHeight="1">
      <c r="A32" s="220"/>
      <c r="B32" s="273" t="s">
        <v>28</v>
      </c>
      <c r="C32" s="269" t="s">
        <v>32</v>
      </c>
      <c r="D32" s="223"/>
      <c r="E32" s="224">
        <v>0.003698543486578173</v>
      </c>
      <c r="F32" s="225">
        <v>0.49393613327716024</v>
      </c>
      <c r="G32" s="226">
        <v>0.49673854469036105</v>
      </c>
      <c r="H32" s="227">
        <v>0.4992692085761172</v>
      </c>
      <c r="I32" s="225">
        <v>0.5005906522158703</v>
      </c>
      <c r="J32" s="226">
        <v>0.4994351030784777</v>
      </c>
      <c r="K32" s="226">
        <v>0.5</v>
      </c>
      <c r="L32" s="227">
        <v>0.5</v>
      </c>
      <c r="M32" s="225">
        <v>0.498</v>
      </c>
      <c r="N32" s="226">
        <v>0.5</v>
      </c>
      <c r="O32" s="226">
        <v>0.5001</v>
      </c>
      <c r="P32" s="227">
        <v>0.5011</v>
      </c>
      <c r="Q32" s="225">
        <v>0.4993</v>
      </c>
      <c r="R32" s="228">
        <v>0.4954</v>
      </c>
      <c r="S32" s="228">
        <v>0.4495</v>
      </c>
      <c r="T32" s="227">
        <f>+T31/T24</f>
        <v>0.5028014818757824</v>
      </c>
      <c r="U32" s="229">
        <f>+U31/U24</f>
        <v>0.4998913089613624</v>
      </c>
      <c r="V32" s="226">
        <f>+V31/V24</f>
        <v>0.5006722875379876</v>
      </c>
      <c r="W32" s="230">
        <v>0.49874904265715286</v>
      </c>
      <c r="X32" s="231">
        <f>+X31/X24</f>
        <v>0.5036675011437249</v>
      </c>
      <c r="Y32" s="229">
        <v>0.506</v>
      </c>
      <c r="Z32" s="226">
        <v>0.5029</v>
      </c>
      <c r="AA32" s="226">
        <v>0.5004</v>
      </c>
      <c r="AB32" s="231">
        <f>+AB31/AB24</f>
        <v>0.49067331324278174</v>
      </c>
      <c r="AC32" s="229">
        <v>0.533</v>
      </c>
      <c r="AD32" s="226">
        <f>+AD31/AD24</f>
        <v>0.48153887796982653</v>
      </c>
      <c r="AE32" s="226">
        <v>0.5461</v>
      </c>
      <c r="AF32" s="231">
        <v>0.525</v>
      </c>
      <c r="AG32" s="121"/>
      <c r="AH32" s="122"/>
    </row>
    <row r="33" spans="1:34" ht="43.5" customHeight="1">
      <c r="A33" s="232"/>
      <c r="B33" s="221" t="s">
        <v>51</v>
      </c>
      <c r="C33" s="234" t="s">
        <v>26</v>
      </c>
      <c r="D33" s="235" t="s">
        <v>22</v>
      </c>
      <c r="E33" s="149">
        <v>665.0916666666666</v>
      </c>
      <c r="F33" s="236">
        <v>1415</v>
      </c>
      <c r="G33" s="237">
        <v>2843</v>
      </c>
      <c r="H33" s="238">
        <v>4542</v>
      </c>
      <c r="I33" s="236">
        <v>5385</v>
      </c>
      <c r="J33" s="237">
        <v>5887</v>
      </c>
      <c r="K33" s="237">
        <v>4523</v>
      </c>
      <c r="L33" s="238">
        <v>5005</v>
      </c>
      <c r="M33" s="236">
        <v>5592</v>
      </c>
      <c r="N33" s="237">
        <v>6073</v>
      </c>
      <c r="O33" s="237">
        <v>5640</v>
      </c>
      <c r="P33" s="238">
        <v>5967</v>
      </c>
      <c r="Q33" s="236">
        <v>15400</v>
      </c>
      <c r="R33" s="239">
        <v>12051</v>
      </c>
      <c r="S33" s="239">
        <v>3374</v>
      </c>
      <c r="T33" s="238">
        <v>3619</v>
      </c>
      <c r="U33" s="240">
        <v>3418</v>
      </c>
      <c r="V33" s="237">
        <v>3545</v>
      </c>
      <c r="W33" s="241">
        <v>3596</v>
      </c>
      <c r="X33" s="242">
        <v>3277</v>
      </c>
      <c r="Y33" s="240">
        <v>3078</v>
      </c>
      <c r="Z33" s="237">
        <v>3358</v>
      </c>
      <c r="AA33" s="237">
        <v>3414</v>
      </c>
      <c r="AB33" s="242">
        <v>3665</v>
      </c>
      <c r="AC33" s="240">
        <v>3297</v>
      </c>
      <c r="AD33" s="237">
        <v>3636</v>
      </c>
      <c r="AE33" s="237">
        <v>3676</v>
      </c>
      <c r="AF33" s="242">
        <v>1956</v>
      </c>
      <c r="AG33" s="121"/>
      <c r="AH33" s="122"/>
    </row>
    <row r="34" spans="1:34" ht="22.5" customHeight="1">
      <c r="A34" s="220"/>
      <c r="B34" s="243"/>
      <c r="C34" s="269" t="s">
        <v>32</v>
      </c>
      <c r="D34" s="223"/>
      <c r="E34" s="245">
        <v>0.01086535380094747</v>
      </c>
      <c r="F34" s="225">
        <v>0.09827071324397528</v>
      </c>
      <c r="G34" s="226">
        <v>0.2112341184337618</v>
      </c>
      <c r="H34" s="227">
        <v>0.2574829931972789</v>
      </c>
      <c r="I34" s="225">
        <v>0.27449281272300946</v>
      </c>
      <c r="J34" s="226">
        <v>0.2497878479293958</v>
      </c>
      <c r="K34" s="226">
        <v>0.198</v>
      </c>
      <c r="L34" s="227">
        <v>0.184</v>
      </c>
      <c r="M34" s="225">
        <f>+M33/M26</f>
        <v>0.22468659594985535</v>
      </c>
      <c r="N34" s="226">
        <v>0.2</v>
      </c>
      <c r="O34" s="226">
        <v>0.1648</v>
      </c>
      <c r="P34" s="227">
        <v>0.1315</v>
      </c>
      <c r="Q34" s="225">
        <v>0.251</v>
      </c>
      <c r="R34" s="228">
        <v>0.1704</v>
      </c>
      <c r="S34" s="228">
        <v>0.0607</v>
      </c>
      <c r="T34" s="227">
        <f>+T33/T26</f>
        <v>0.06578325517141091</v>
      </c>
      <c r="U34" s="229">
        <f>+U33/U26</f>
        <v>0.0699306422243591</v>
      </c>
      <c r="V34" s="226">
        <f>+V33/V26</f>
        <v>0.0688991681567286</v>
      </c>
      <c r="W34" s="230">
        <v>0.07559386167752785</v>
      </c>
      <c r="X34" s="231">
        <f>+X33/X26</f>
        <v>0.06553475721942245</v>
      </c>
      <c r="Y34" s="229">
        <v>0.066</v>
      </c>
      <c r="Z34" s="226">
        <v>0.0645</v>
      </c>
      <c r="AA34" s="226">
        <v>0.0612</v>
      </c>
      <c r="AB34" s="231">
        <f>+AB33/AB26</f>
        <v>0.06411041335035947</v>
      </c>
      <c r="AC34" s="229">
        <v>0.069</v>
      </c>
      <c r="AD34" s="226">
        <f>+AD33/AD26</f>
        <v>0.08682155734377611</v>
      </c>
      <c r="AE34" s="226">
        <v>0.2085</v>
      </c>
      <c r="AF34" s="231">
        <v>0.176</v>
      </c>
      <c r="AG34" s="121"/>
      <c r="AH34" s="122"/>
    </row>
    <row r="35" spans="1:34" s="120" customFormat="1" ht="27" customHeight="1">
      <c r="A35" s="136"/>
      <c r="B35" s="246"/>
      <c r="C35" s="247" t="s">
        <v>53</v>
      </c>
      <c r="D35" s="139" t="s">
        <v>22</v>
      </c>
      <c r="E35" s="245"/>
      <c r="F35" s="274">
        <f>+F33/F8</f>
        <v>21.76923076923077</v>
      </c>
      <c r="G35" s="275">
        <f aca="true" t="shared" si="10" ref="G35:Q35">+G33/G8</f>
        <v>43.07575757575758</v>
      </c>
      <c r="H35" s="276">
        <f t="shared" si="10"/>
        <v>70.96875</v>
      </c>
      <c r="I35" s="274">
        <f t="shared" si="10"/>
        <v>82.84615384615384</v>
      </c>
      <c r="J35" s="275">
        <f t="shared" si="10"/>
        <v>94.95161290322581</v>
      </c>
      <c r="K35" s="275">
        <f t="shared" si="10"/>
        <v>69.58461538461539</v>
      </c>
      <c r="L35" s="276">
        <f t="shared" si="10"/>
        <v>79.44444444444444</v>
      </c>
      <c r="M35" s="274">
        <f t="shared" si="10"/>
        <v>87.375</v>
      </c>
      <c r="N35" s="275">
        <f t="shared" si="10"/>
        <v>97.95161290322581</v>
      </c>
      <c r="O35" s="275">
        <f t="shared" si="10"/>
        <v>86.76923076923077</v>
      </c>
      <c r="P35" s="276">
        <f t="shared" si="10"/>
        <v>93.234375</v>
      </c>
      <c r="Q35" s="274">
        <f t="shared" si="10"/>
        <v>248.38709677419354</v>
      </c>
      <c r="R35" s="277">
        <v>188.3</v>
      </c>
      <c r="S35" s="277">
        <v>51.1</v>
      </c>
      <c r="T35" s="276">
        <f>+T33/T8</f>
        <v>56.546875</v>
      </c>
      <c r="U35" s="278">
        <f>+U33/U8</f>
        <v>52.58461538461538</v>
      </c>
      <c r="V35" s="275">
        <f>+V33/V8</f>
        <v>57.17741935483871</v>
      </c>
      <c r="W35" s="279">
        <v>54.484848484848484</v>
      </c>
      <c r="X35" s="280">
        <f>+X33/X8</f>
        <v>50.41538461538462</v>
      </c>
      <c r="Y35" s="278">
        <v>49</v>
      </c>
      <c r="Z35" s="275">
        <f aca="true" t="shared" si="11" ref="Z35:AE35">+Z33/Z8</f>
        <v>53.301587301587304</v>
      </c>
      <c r="AA35" s="275">
        <f t="shared" si="11"/>
        <v>51.72727272727273</v>
      </c>
      <c r="AB35" s="280">
        <f t="shared" si="11"/>
        <v>55.53030303030303</v>
      </c>
      <c r="AC35" s="278">
        <f t="shared" si="11"/>
        <v>51.515625</v>
      </c>
      <c r="AD35" s="275">
        <f t="shared" si="11"/>
        <v>57.714285714285715</v>
      </c>
      <c r="AE35" s="275">
        <f t="shared" si="11"/>
        <v>56.55384615384615</v>
      </c>
      <c r="AF35" s="280">
        <f>+AF33/35</f>
        <v>55.885714285714286</v>
      </c>
      <c r="AG35" s="121"/>
      <c r="AH35" s="122"/>
    </row>
    <row r="36" spans="1:34" s="120" customFormat="1" ht="33.75" customHeight="1" thickBot="1">
      <c r="A36" s="157"/>
      <c r="B36" s="255"/>
      <c r="C36" s="256" t="s">
        <v>54</v>
      </c>
      <c r="D36" s="160" t="s">
        <v>16</v>
      </c>
      <c r="E36" s="161"/>
      <c r="F36" s="162">
        <f>+F31/F33*1000000</f>
        <v>600.1265724381625</v>
      </c>
      <c r="G36" s="163">
        <f aca="true" t="shared" si="12" ref="G36:S36">+G31/G33*1000000</f>
        <v>340.1835385156525</v>
      </c>
      <c r="H36" s="164">
        <f t="shared" si="12"/>
        <v>604.7628137384412</v>
      </c>
      <c r="I36" s="162">
        <f t="shared" si="12"/>
        <v>602.8343361188487</v>
      </c>
      <c r="J36" s="163">
        <f t="shared" si="12"/>
        <v>580.0602004416511</v>
      </c>
      <c r="K36" s="163">
        <f t="shared" si="12"/>
        <v>874.1716338713243</v>
      </c>
      <c r="L36" s="164">
        <f t="shared" si="12"/>
        <v>887.4645354645356</v>
      </c>
      <c r="M36" s="162">
        <f t="shared" si="12"/>
        <v>733.2068669527896</v>
      </c>
      <c r="N36" s="163">
        <f t="shared" si="12"/>
        <v>762.1856248970854</v>
      </c>
      <c r="O36" s="163">
        <f t="shared" si="12"/>
        <v>872.4282978723404</v>
      </c>
      <c r="P36" s="164">
        <f t="shared" si="12"/>
        <v>1234.7436400201107</v>
      </c>
      <c r="Q36" s="162">
        <f t="shared" si="12"/>
        <v>642.412012987013</v>
      </c>
      <c r="R36" s="165">
        <f t="shared" si="12"/>
        <v>986.507401875363</v>
      </c>
      <c r="S36" s="165">
        <f t="shared" si="12"/>
        <v>3009.863455838767</v>
      </c>
      <c r="T36" s="164">
        <f>+T31/T33*1000000</f>
        <v>2506.1561204752693</v>
      </c>
      <c r="U36" s="166">
        <f>+U31/U33*1000000</f>
        <v>2789.3217671152725</v>
      </c>
      <c r="V36" s="163">
        <f>+V31/V33*1000000</f>
        <v>2300.9932299012694</v>
      </c>
      <c r="W36" s="167">
        <v>2204.8237486095663</v>
      </c>
      <c r="X36" s="168">
        <f>+X31/X33*1000000</f>
        <v>1986.8596277082695</v>
      </c>
      <c r="Y36" s="166">
        <v>2735.1</v>
      </c>
      <c r="Z36" s="163">
        <f aca="true" t="shared" si="13" ref="Z36:AF36">+Z31/Z33*1000000</f>
        <v>2693.672632519357</v>
      </c>
      <c r="AA36" s="163">
        <f t="shared" si="13"/>
        <v>2537.1452841241944</v>
      </c>
      <c r="AB36" s="168">
        <f t="shared" si="13"/>
        <v>2724.5459754433837</v>
      </c>
      <c r="AC36" s="166">
        <f t="shared" si="13"/>
        <v>2096.059993933879</v>
      </c>
      <c r="AD36" s="163">
        <f t="shared" si="13"/>
        <v>2456.881215621562</v>
      </c>
      <c r="AE36" s="163">
        <f t="shared" si="13"/>
        <v>1694.4675734494015</v>
      </c>
      <c r="AF36" s="168">
        <f t="shared" si="13"/>
        <v>1816.4538854805726</v>
      </c>
      <c r="AG36" s="121"/>
      <c r="AH36" s="122"/>
    </row>
    <row r="37" spans="1:34" ht="29.25" customHeight="1" thickTop="1">
      <c r="A37" s="232" t="s">
        <v>13</v>
      </c>
      <c r="B37" s="257" t="s">
        <v>15</v>
      </c>
      <c r="C37" s="258" t="s">
        <v>25</v>
      </c>
      <c r="D37" s="235" t="s">
        <v>57</v>
      </c>
      <c r="E37" s="259">
        <v>619.0083333333333</v>
      </c>
      <c r="F37" s="260">
        <v>0.8700292</v>
      </c>
      <c r="G37" s="261">
        <v>0.9798418</v>
      </c>
      <c r="H37" s="262">
        <v>2.7548738</v>
      </c>
      <c r="I37" s="260">
        <v>3.2386022</v>
      </c>
      <c r="J37" s="261">
        <v>3.4225392</v>
      </c>
      <c r="K37" s="261">
        <v>3.958842</v>
      </c>
      <c r="L37" s="262">
        <v>4.3441044</v>
      </c>
      <c r="M37" s="260">
        <v>4.1343797</v>
      </c>
      <c r="N37" s="261">
        <v>4.6331202</v>
      </c>
      <c r="O37" s="261">
        <v>4.9178841</v>
      </c>
      <c r="P37" s="262">
        <v>7.3359333</v>
      </c>
      <c r="Q37" s="260">
        <v>9.9203156</v>
      </c>
      <c r="R37" s="263">
        <v>12.1106259</v>
      </c>
      <c r="S37" s="263">
        <v>9.8643141</v>
      </c>
      <c r="T37" s="262">
        <v>8.968709</v>
      </c>
      <c r="U37" s="264">
        <v>9.538047</v>
      </c>
      <c r="V37" s="261">
        <v>8.135115</v>
      </c>
      <c r="W37" s="265">
        <v>7.9683188</v>
      </c>
      <c r="X37" s="219">
        <v>6.416118</v>
      </c>
      <c r="Y37" s="264">
        <v>8.211</v>
      </c>
      <c r="Z37" s="261">
        <v>8.93974</v>
      </c>
      <c r="AA37" s="261">
        <v>8.6470856</v>
      </c>
      <c r="AB37" s="219">
        <v>10.365067</v>
      </c>
      <c r="AC37" s="264">
        <v>10.6472676</v>
      </c>
      <c r="AD37" s="261">
        <v>9.6181794</v>
      </c>
      <c r="AE37" s="261">
        <v>7.4009587</v>
      </c>
      <c r="AF37" s="219">
        <v>4.4721253</v>
      </c>
      <c r="AG37" s="121"/>
      <c r="AH37" s="122"/>
    </row>
    <row r="38" spans="1:34" ht="25.5" customHeight="1">
      <c r="A38" s="220"/>
      <c r="B38" s="273" t="s">
        <v>28</v>
      </c>
      <c r="C38" s="269" t="s">
        <v>32</v>
      </c>
      <c r="D38" s="223"/>
      <c r="E38" s="224">
        <v>0.003698543486578173</v>
      </c>
      <c r="F38" s="225">
        <v>0.5060638667228399</v>
      </c>
      <c r="G38" s="226">
        <v>0.503261455309639</v>
      </c>
      <c r="H38" s="227">
        <v>0.5007307732477047</v>
      </c>
      <c r="I38" s="225">
        <v>0.49940933236360874</v>
      </c>
      <c r="J38" s="226">
        <v>0.5005648969215224</v>
      </c>
      <c r="K38" s="226">
        <v>0.5</v>
      </c>
      <c r="L38" s="227">
        <v>0.5</v>
      </c>
      <c r="M38" s="225">
        <v>0.502</v>
      </c>
      <c r="N38" s="226">
        <v>0.5</v>
      </c>
      <c r="O38" s="226">
        <v>0.4999</v>
      </c>
      <c r="P38" s="227">
        <v>0.4989</v>
      </c>
      <c r="Q38" s="225">
        <v>0.5007</v>
      </c>
      <c r="R38" s="228">
        <v>0.5046</v>
      </c>
      <c r="S38" s="228">
        <v>0.4366</v>
      </c>
      <c r="T38" s="227">
        <f>+T37/T24</f>
        <v>0.49719846268720186</v>
      </c>
      <c r="U38" s="229">
        <f>+U37/U24</f>
        <v>0.5001086543355204</v>
      </c>
      <c r="V38" s="226">
        <f>+V37/V24</f>
        <v>0.4993277124620124</v>
      </c>
      <c r="W38" s="230">
        <v>0.5012509573428471</v>
      </c>
      <c r="X38" s="231">
        <f>+X37/X24</f>
        <v>0.49633242149915313</v>
      </c>
      <c r="Y38" s="229">
        <v>0.494</v>
      </c>
      <c r="Z38" s="226">
        <v>0.4971</v>
      </c>
      <c r="AA38" s="226">
        <v>0.4996</v>
      </c>
      <c r="AB38" s="231">
        <f>+AB37/AB24</f>
        <v>0.5093266867572183</v>
      </c>
      <c r="AC38" s="229">
        <v>0.467</v>
      </c>
      <c r="AD38" s="226">
        <f>+AD37/AD24</f>
        <v>0.5184611220301736</v>
      </c>
      <c r="AE38" s="226">
        <v>0.4539</v>
      </c>
      <c r="AF38" s="231">
        <v>0.475</v>
      </c>
      <c r="AG38" s="121"/>
      <c r="AH38" s="122"/>
    </row>
    <row r="39" spans="1:34" ht="40.5" customHeight="1">
      <c r="A39" s="232"/>
      <c r="B39" s="221" t="s">
        <v>52</v>
      </c>
      <c r="C39" s="234" t="s">
        <v>26</v>
      </c>
      <c r="D39" s="235" t="s">
        <v>22</v>
      </c>
      <c r="E39" s="149">
        <v>665.0916666666666</v>
      </c>
      <c r="F39" s="236">
        <v>12984</v>
      </c>
      <c r="G39" s="237">
        <v>10616</v>
      </c>
      <c r="H39" s="238">
        <v>13098</v>
      </c>
      <c r="I39" s="236">
        <v>14233</v>
      </c>
      <c r="J39" s="237">
        <v>17681</v>
      </c>
      <c r="K39" s="237">
        <v>18286</v>
      </c>
      <c r="L39" s="238">
        <v>22228</v>
      </c>
      <c r="M39" s="236">
        <v>19296</v>
      </c>
      <c r="N39" s="237">
        <v>24267</v>
      </c>
      <c r="O39" s="237">
        <v>25904</v>
      </c>
      <c r="P39" s="238">
        <v>36523</v>
      </c>
      <c r="Q39" s="236">
        <v>45954</v>
      </c>
      <c r="R39" s="239">
        <v>58682</v>
      </c>
      <c r="S39" s="239">
        <v>50027</v>
      </c>
      <c r="T39" s="238">
        <v>51395</v>
      </c>
      <c r="U39" s="240">
        <v>45459</v>
      </c>
      <c r="V39" s="237">
        <v>47907</v>
      </c>
      <c r="W39" s="241">
        <v>43974</v>
      </c>
      <c r="X39" s="242">
        <v>46727</v>
      </c>
      <c r="Y39" s="240">
        <v>43367</v>
      </c>
      <c r="Z39" s="237">
        <v>48693</v>
      </c>
      <c r="AA39" s="237">
        <v>52393</v>
      </c>
      <c r="AB39" s="242">
        <v>53502</v>
      </c>
      <c r="AC39" s="240">
        <v>44540</v>
      </c>
      <c r="AD39" s="237">
        <v>38243</v>
      </c>
      <c r="AE39" s="237">
        <v>13557</v>
      </c>
      <c r="AF39" s="242">
        <v>7782</v>
      </c>
      <c r="AG39" s="121"/>
      <c r="AH39" s="122"/>
    </row>
    <row r="40" spans="1:34" ht="26.25" customHeight="1">
      <c r="A40" s="220"/>
      <c r="B40" s="243"/>
      <c r="C40" s="269" t="s">
        <v>32</v>
      </c>
      <c r="D40" s="223"/>
      <c r="E40" s="245">
        <v>0.01086535380094747</v>
      </c>
      <c r="F40" s="225">
        <v>0.9017292867560247</v>
      </c>
      <c r="G40" s="226">
        <v>0.7887658815662382</v>
      </c>
      <c r="H40" s="227">
        <v>0.742517006802721</v>
      </c>
      <c r="I40" s="225">
        <v>0.7255071872769905</v>
      </c>
      <c r="J40" s="226">
        <v>0.7502121520706042</v>
      </c>
      <c r="K40" s="226">
        <v>0.802</v>
      </c>
      <c r="L40" s="227">
        <v>0.816</v>
      </c>
      <c r="M40" s="225">
        <f>+M39/M26</f>
        <v>0.7753134040501446</v>
      </c>
      <c r="N40" s="226">
        <v>0.8</v>
      </c>
      <c r="O40" s="226">
        <v>0.7569</v>
      </c>
      <c r="P40" s="227">
        <v>0.8047</v>
      </c>
      <c r="Q40" s="225">
        <v>0.749</v>
      </c>
      <c r="R40" s="228">
        <v>0.8296</v>
      </c>
      <c r="S40" s="228">
        <v>0.8997</v>
      </c>
      <c r="T40" s="227">
        <f>+T39/T26</f>
        <v>0.9342167448285891</v>
      </c>
      <c r="U40" s="229">
        <f>+U39/U26</f>
        <v>0.9300693577756409</v>
      </c>
      <c r="V40" s="226">
        <f>+V39/V26</f>
        <v>0.9311008318432714</v>
      </c>
      <c r="W40" s="230">
        <v>0.9244061383224721</v>
      </c>
      <c r="X40" s="231">
        <f>+X39/X26</f>
        <v>0.9344652427805775</v>
      </c>
      <c r="Y40" s="229">
        <v>0.934</v>
      </c>
      <c r="Z40" s="226">
        <v>0.9355</v>
      </c>
      <c r="AA40" s="226">
        <v>0.9388</v>
      </c>
      <c r="AB40" s="231">
        <f>+AB39/AB26</f>
        <v>0.9358895866496405</v>
      </c>
      <c r="AC40" s="229">
        <v>0.931</v>
      </c>
      <c r="AD40" s="226">
        <f>+AD39/AD26</f>
        <v>0.9131784426562238</v>
      </c>
      <c r="AE40" s="226">
        <v>0.7915</v>
      </c>
      <c r="AF40" s="231">
        <v>0.824</v>
      </c>
      <c r="AG40" s="121"/>
      <c r="AH40" s="122"/>
    </row>
    <row r="41" spans="1:34" s="120" customFormat="1" ht="33.75" customHeight="1">
      <c r="A41" s="136"/>
      <c r="B41" s="246"/>
      <c r="C41" s="247" t="s">
        <v>53</v>
      </c>
      <c r="D41" s="139" t="s">
        <v>22</v>
      </c>
      <c r="E41" s="245"/>
      <c r="F41" s="248">
        <f>+F39/F8</f>
        <v>199.75384615384615</v>
      </c>
      <c r="G41" s="249">
        <f aca="true" t="shared" si="14" ref="G41:Q41">+G39/G8</f>
        <v>160.84848484848484</v>
      </c>
      <c r="H41" s="250">
        <f t="shared" si="14"/>
        <v>204.65625</v>
      </c>
      <c r="I41" s="248">
        <f t="shared" si="14"/>
        <v>218.96923076923076</v>
      </c>
      <c r="J41" s="249">
        <f t="shared" si="14"/>
        <v>285.1774193548387</v>
      </c>
      <c r="K41" s="249">
        <f t="shared" si="14"/>
        <v>281.32307692307694</v>
      </c>
      <c r="L41" s="250">
        <f t="shared" si="14"/>
        <v>352.8253968253968</v>
      </c>
      <c r="M41" s="248">
        <f t="shared" si="14"/>
        <v>301.5</v>
      </c>
      <c r="N41" s="249">
        <f t="shared" si="14"/>
        <v>391.4032258064516</v>
      </c>
      <c r="O41" s="249">
        <f t="shared" si="14"/>
        <v>398.5230769230769</v>
      </c>
      <c r="P41" s="250">
        <f t="shared" si="14"/>
        <v>570.671875</v>
      </c>
      <c r="Q41" s="248">
        <f t="shared" si="14"/>
        <v>741.1935483870968</v>
      </c>
      <c r="R41" s="251">
        <v>917</v>
      </c>
      <c r="S41" s="251">
        <v>758</v>
      </c>
      <c r="T41" s="250">
        <f>+T39/T8</f>
        <v>803.046875</v>
      </c>
      <c r="U41" s="252">
        <f>+U39/U8</f>
        <v>699.3692307692307</v>
      </c>
      <c r="V41" s="249">
        <f>+V39/V8</f>
        <v>772.6935483870968</v>
      </c>
      <c r="W41" s="253">
        <v>666.2727272727273</v>
      </c>
      <c r="X41" s="254">
        <f>+X39/X8</f>
        <v>718.876923076923</v>
      </c>
      <c r="Y41" s="252">
        <v>688</v>
      </c>
      <c r="Z41" s="249">
        <f aca="true" t="shared" si="15" ref="Z41:AE41">+Z39/Z8</f>
        <v>772.9047619047619</v>
      </c>
      <c r="AA41" s="249">
        <f t="shared" si="15"/>
        <v>793.8333333333334</v>
      </c>
      <c r="AB41" s="254">
        <f t="shared" si="15"/>
        <v>810.6363636363636</v>
      </c>
      <c r="AC41" s="252">
        <f t="shared" si="15"/>
        <v>695.9375</v>
      </c>
      <c r="AD41" s="249">
        <f t="shared" si="15"/>
        <v>607.031746031746</v>
      </c>
      <c r="AE41" s="249">
        <f t="shared" si="15"/>
        <v>208.56923076923076</v>
      </c>
      <c r="AF41" s="254">
        <f>+AF39/35</f>
        <v>222.34285714285716</v>
      </c>
      <c r="AG41" s="121"/>
      <c r="AH41" s="122"/>
    </row>
    <row r="42" spans="1:34" s="120" customFormat="1" ht="25.5" customHeight="1" thickBot="1">
      <c r="A42" s="157"/>
      <c r="B42" s="255"/>
      <c r="C42" s="256" t="s">
        <v>54</v>
      </c>
      <c r="D42" s="160" t="s">
        <v>16</v>
      </c>
      <c r="E42" s="161"/>
      <c r="F42" s="162">
        <f>+F37/F39*1000000</f>
        <v>67.00779420825631</v>
      </c>
      <c r="G42" s="163">
        <f aca="true" t="shared" si="16" ref="G42:S42">+G37/G39*1000000</f>
        <v>92.29858703843256</v>
      </c>
      <c r="H42" s="164">
        <f t="shared" si="16"/>
        <v>210.32782104138036</v>
      </c>
      <c r="I42" s="162">
        <f t="shared" si="16"/>
        <v>227.54178317993396</v>
      </c>
      <c r="J42" s="163">
        <f t="shared" si="16"/>
        <v>193.57158531757253</v>
      </c>
      <c r="K42" s="163">
        <f t="shared" si="16"/>
        <v>216.4957891282949</v>
      </c>
      <c r="L42" s="164">
        <f t="shared" si="16"/>
        <v>195.43388518985063</v>
      </c>
      <c r="M42" s="162">
        <f t="shared" si="16"/>
        <v>214.260971185738</v>
      </c>
      <c r="N42" s="163">
        <f t="shared" si="16"/>
        <v>190.92266040301644</v>
      </c>
      <c r="O42" s="163">
        <f t="shared" si="16"/>
        <v>189.85037445954293</v>
      </c>
      <c r="P42" s="164">
        <f t="shared" si="16"/>
        <v>200.85790597705557</v>
      </c>
      <c r="Q42" s="162">
        <f t="shared" si="16"/>
        <v>215.874909692301</v>
      </c>
      <c r="R42" s="165">
        <f t="shared" si="16"/>
        <v>206.377183804233</v>
      </c>
      <c r="S42" s="165">
        <f t="shared" si="16"/>
        <v>197.1798049053511</v>
      </c>
      <c r="T42" s="164">
        <f>+T37/T39*1000000</f>
        <v>174.50547718649676</v>
      </c>
      <c r="U42" s="166">
        <f>+U37/U39*1000000</f>
        <v>209.8164719857454</v>
      </c>
      <c r="V42" s="163">
        <f>+V37/V39*1000000</f>
        <v>169.8105704803056</v>
      </c>
      <c r="W42" s="167">
        <v>181.20523036339657</v>
      </c>
      <c r="X42" s="168">
        <f>+X37/X39*1000000</f>
        <v>137.31071971237188</v>
      </c>
      <c r="Y42" s="166">
        <v>189.3</v>
      </c>
      <c r="Z42" s="163">
        <f aca="true" t="shared" si="17" ref="Z42:AF42">+Z37/Z39*1000000</f>
        <v>183.59394574168772</v>
      </c>
      <c r="AA42" s="163">
        <f t="shared" si="17"/>
        <v>165.04276525490047</v>
      </c>
      <c r="AB42" s="168">
        <f t="shared" si="17"/>
        <v>193.7323277634481</v>
      </c>
      <c r="AC42" s="166">
        <f t="shared" si="17"/>
        <v>239.0495644364616</v>
      </c>
      <c r="AD42" s="163">
        <f t="shared" si="17"/>
        <v>251.50169704259605</v>
      </c>
      <c r="AE42" s="163">
        <f t="shared" si="17"/>
        <v>545.914191930368</v>
      </c>
      <c r="AF42" s="168">
        <f t="shared" si="17"/>
        <v>574.6755718324338</v>
      </c>
      <c r="AG42" s="121"/>
      <c r="AH42" s="122"/>
    </row>
    <row r="43" spans="1:34" ht="8.25" customHeight="1" thickBot="1" thickTop="1">
      <c r="A43" s="267"/>
      <c r="B43" s="268"/>
      <c r="C43" s="269"/>
      <c r="D43" s="270"/>
      <c r="E43" s="271"/>
      <c r="F43" s="225"/>
      <c r="G43" s="226"/>
      <c r="H43" s="227"/>
      <c r="I43" s="225"/>
      <c r="J43" s="226"/>
      <c r="K43" s="226"/>
      <c r="L43" s="227"/>
      <c r="M43" s="225"/>
      <c r="N43" s="226"/>
      <c r="O43" s="226"/>
      <c r="P43" s="227"/>
      <c r="Q43" s="225"/>
      <c r="R43" s="228"/>
      <c r="S43" s="228"/>
      <c r="T43" s="227"/>
      <c r="U43" s="229"/>
      <c r="V43" s="226"/>
      <c r="W43" s="230"/>
      <c r="X43" s="231"/>
      <c r="Y43" s="229"/>
      <c r="Z43" s="226"/>
      <c r="AA43" s="226"/>
      <c r="AB43" s="231"/>
      <c r="AC43" s="229"/>
      <c r="AD43" s="226"/>
      <c r="AE43" s="226"/>
      <c r="AF43" s="231"/>
      <c r="AG43" s="121"/>
      <c r="AH43" s="122"/>
    </row>
    <row r="44" spans="1:34" ht="30.75" customHeight="1" thickTop="1">
      <c r="A44" s="208" t="s">
        <v>21</v>
      </c>
      <c r="B44" s="209" t="s">
        <v>15</v>
      </c>
      <c r="C44" s="210" t="s">
        <v>25</v>
      </c>
      <c r="D44" s="211" t="s">
        <v>57</v>
      </c>
      <c r="E44" s="212">
        <v>166746.42500000002</v>
      </c>
      <c r="F44" s="213">
        <v>1.5996529</v>
      </c>
      <c r="G44" s="214">
        <v>2.1719594</v>
      </c>
      <c r="H44" s="215">
        <v>5.8499865</v>
      </c>
      <c r="I44" s="213">
        <v>6.9870751</v>
      </c>
      <c r="J44" s="214">
        <v>7.3839779</v>
      </c>
      <c r="K44" s="214">
        <v>8.1956389</v>
      </c>
      <c r="L44" s="215">
        <v>8.8992897</v>
      </c>
      <c r="M44" s="213">
        <v>8.5005296</v>
      </c>
      <c r="N44" s="214">
        <v>9.0926326</v>
      </c>
      <c r="O44" s="214">
        <v>9.9682829</v>
      </c>
      <c r="P44" s="215">
        <v>14.5683769</v>
      </c>
      <c r="Q44" s="213">
        <v>19.0099829</v>
      </c>
      <c r="R44" s="216">
        <v>23.4743561</v>
      </c>
      <c r="S44" s="216">
        <v>19.9942332</v>
      </c>
      <c r="T44" s="215">
        <v>18.7</v>
      </c>
      <c r="U44" s="217">
        <v>23.799245</v>
      </c>
      <c r="V44" s="214">
        <v>21.675843</v>
      </c>
      <c r="W44" s="218">
        <v>22.1998446</v>
      </c>
      <c r="X44" s="219">
        <v>19.392757</v>
      </c>
      <c r="Y44" s="217">
        <v>23.164</v>
      </c>
      <c r="Z44" s="214">
        <v>25.865506</v>
      </c>
      <c r="AA44" s="214">
        <v>26.2857646</v>
      </c>
      <c r="AB44" s="219">
        <v>30.506851</v>
      </c>
      <c r="AC44" s="217">
        <v>28.3338823</v>
      </c>
      <c r="AD44" s="214">
        <v>28.7061592</v>
      </c>
      <c r="AE44" s="214">
        <v>23.737036</v>
      </c>
      <c r="AF44" s="219">
        <v>13.8201287</v>
      </c>
      <c r="AG44" s="121"/>
      <c r="AH44" s="122"/>
    </row>
    <row r="45" spans="1:34" ht="22.5" customHeight="1">
      <c r="A45" s="220"/>
      <c r="B45" s="221" t="s">
        <v>35</v>
      </c>
      <c r="C45" s="222" t="s">
        <v>44</v>
      </c>
      <c r="D45" s="223"/>
      <c r="E45" s="224">
        <v>0.9963014565134221</v>
      </c>
      <c r="F45" s="225">
        <v>0.7292147283557552</v>
      </c>
      <c r="G45" s="226">
        <v>0.8633554300009774</v>
      </c>
      <c r="H45" s="227">
        <v>0.925488071499102</v>
      </c>
      <c r="I45" s="225">
        <v>0.9326386266923032</v>
      </c>
      <c r="J45" s="226">
        <v>0.9239945394562302</v>
      </c>
      <c r="K45" s="226">
        <v>0.916</v>
      </c>
      <c r="L45" s="227">
        <v>0.911</v>
      </c>
      <c r="M45" s="225">
        <v>0.904</v>
      </c>
      <c r="N45" s="226">
        <v>0.882</v>
      </c>
      <c r="O45" s="226">
        <v>0.8891</v>
      </c>
      <c r="P45" s="227">
        <v>0.898</v>
      </c>
      <c r="Q45" s="225">
        <v>0.9027</v>
      </c>
      <c r="R45" s="228">
        <v>0.9185</v>
      </c>
      <c r="S45" s="228">
        <v>0.885</v>
      </c>
      <c r="T45" s="227">
        <f>+T44/T10</f>
        <v>0.8923458675319718</v>
      </c>
      <c r="U45" s="229">
        <f>+U44/U10</f>
        <v>0.9353340312299391</v>
      </c>
      <c r="V45" s="226">
        <f>+V44/V10</f>
        <v>0.9306642391479217</v>
      </c>
      <c r="W45" s="230">
        <v>0.9393368145963535</v>
      </c>
      <c r="X45" s="231">
        <f>+X44/X10</f>
        <v>0.9329230370462592</v>
      </c>
      <c r="Y45" s="229">
        <v>0.939</v>
      </c>
      <c r="Z45" s="226">
        <v>0.9257</v>
      </c>
      <c r="AA45" s="226">
        <v>0.9197</v>
      </c>
      <c r="AB45" s="231">
        <f>+AB44/AB10</f>
        <v>0.9293826866678523</v>
      </c>
      <c r="AC45" s="229">
        <v>0.9474</v>
      </c>
      <c r="AD45" s="226">
        <f>+AD44/AD10</f>
        <v>0.9421779543922231</v>
      </c>
      <c r="AE45" s="226">
        <v>0.9753</v>
      </c>
      <c r="AF45" s="231">
        <v>0.968</v>
      </c>
      <c r="AG45" s="121"/>
      <c r="AH45" s="122"/>
    </row>
    <row r="46" spans="1:34" ht="36" customHeight="1">
      <c r="A46" s="232"/>
      <c r="B46" s="233"/>
      <c r="C46" s="234" t="s">
        <v>26</v>
      </c>
      <c r="D46" s="235" t="s">
        <v>22</v>
      </c>
      <c r="E46" s="149">
        <v>60547.05833333333</v>
      </c>
      <c r="F46" s="236">
        <v>3127</v>
      </c>
      <c r="G46" s="237">
        <v>3338</v>
      </c>
      <c r="H46" s="238">
        <v>5240</v>
      </c>
      <c r="I46" s="236">
        <v>5336</v>
      </c>
      <c r="J46" s="237">
        <v>5419</v>
      </c>
      <c r="K46" s="237">
        <v>5075</v>
      </c>
      <c r="L46" s="238">
        <v>5380</v>
      </c>
      <c r="M46" s="236">
        <v>5203</v>
      </c>
      <c r="N46" s="237">
        <v>5349</v>
      </c>
      <c r="O46" s="237">
        <v>6927</v>
      </c>
      <c r="P46" s="238">
        <v>8123</v>
      </c>
      <c r="Q46" s="236">
        <v>9134</v>
      </c>
      <c r="R46" s="239">
        <v>14303</v>
      </c>
      <c r="S46" s="239">
        <v>15317</v>
      </c>
      <c r="T46" s="238">
        <v>16558</v>
      </c>
      <c r="U46" s="240">
        <v>20362</v>
      </c>
      <c r="V46" s="237">
        <v>20473</v>
      </c>
      <c r="W46" s="241">
        <v>16195</v>
      </c>
      <c r="X46" s="242">
        <v>16167</v>
      </c>
      <c r="Y46" s="240">
        <v>13998</v>
      </c>
      <c r="Z46" s="237">
        <v>15428</v>
      </c>
      <c r="AA46" s="237">
        <v>16978</v>
      </c>
      <c r="AB46" s="242">
        <v>16504</v>
      </c>
      <c r="AC46" s="240">
        <v>14268</v>
      </c>
      <c r="AD46" s="237">
        <v>14159</v>
      </c>
      <c r="AE46" s="237">
        <v>9135</v>
      </c>
      <c r="AF46" s="242">
        <v>4653</v>
      </c>
      <c r="AG46" s="121"/>
      <c r="AH46" s="122"/>
    </row>
    <row r="47" spans="1:34" ht="36" customHeight="1">
      <c r="A47" s="232"/>
      <c r="B47" s="233"/>
      <c r="C47" s="244" t="s">
        <v>44</v>
      </c>
      <c r="D47" s="223"/>
      <c r="E47" s="245">
        <v>0.9891346461990526</v>
      </c>
      <c r="F47" s="225">
        <v>0.19625933596937176</v>
      </c>
      <c r="G47" s="226">
        <v>0.22294950574405556</v>
      </c>
      <c r="H47" s="227">
        <v>0.2704376548307184</v>
      </c>
      <c r="I47" s="225">
        <v>0.2497075202395994</v>
      </c>
      <c r="J47" s="226">
        <v>0.21311991190466825</v>
      </c>
      <c r="K47" s="226">
        <f>+K44/K12</f>
        <v>0.05951103028472302</v>
      </c>
      <c r="L47" s="227">
        <v>0.187</v>
      </c>
      <c r="M47" s="225">
        <v>0.198</v>
      </c>
      <c r="N47" s="226">
        <v>0.167</v>
      </c>
      <c r="O47" s="226">
        <v>0.2024</v>
      </c>
      <c r="P47" s="227">
        <v>0.179</v>
      </c>
      <c r="Q47" s="225">
        <v>0.143</v>
      </c>
      <c r="R47" s="228">
        <v>0.1951</v>
      </c>
      <c r="S47" s="228">
        <v>0.2755</v>
      </c>
      <c r="T47" s="227">
        <f>+T46/T14</f>
        <v>0.288995549349856</v>
      </c>
      <c r="U47" s="229">
        <f>+U46/U14</f>
        <v>0.3646816512939912</v>
      </c>
      <c r="V47" s="226">
        <f>+V46/V14</f>
        <v>0.354271574175016</v>
      </c>
      <c r="W47" s="230">
        <v>0.3123493220698567</v>
      </c>
      <c r="X47" s="231">
        <f>+X46/X14</f>
        <v>0.29783902286251174</v>
      </c>
      <c r="Y47" s="229">
        <v>0.278</v>
      </c>
      <c r="Z47" s="226">
        <v>0.2756</v>
      </c>
      <c r="AA47" s="226">
        <v>0.2838</v>
      </c>
      <c r="AB47" s="231">
        <f>+AB46/AB14</f>
        <v>0.2687247622769311</v>
      </c>
      <c r="AC47" s="229">
        <v>0.2749</v>
      </c>
      <c r="AD47" s="226">
        <f>+AD46/AD14</f>
        <v>0.31069516369700695</v>
      </c>
      <c r="AE47" s="226">
        <v>0.4558</v>
      </c>
      <c r="AF47" s="231">
        <v>0.4005</v>
      </c>
      <c r="AG47" s="121"/>
      <c r="AH47" s="122"/>
    </row>
    <row r="48" spans="1:34" ht="27.75" customHeight="1">
      <c r="A48" s="232"/>
      <c r="B48" s="233"/>
      <c r="C48" s="247" t="s">
        <v>53</v>
      </c>
      <c r="D48" s="139" t="s">
        <v>22</v>
      </c>
      <c r="E48" s="149"/>
      <c r="F48" s="248">
        <f>+F46/F8</f>
        <v>48.10769230769231</v>
      </c>
      <c r="G48" s="249">
        <f aca="true" t="shared" si="18" ref="G48:R48">+G46/G8</f>
        <v>50.57575757575758</v>
      </c>
      <c r="H48" s="250">
        <f t="shared" si="18"/>
        <v>81.875</v>
      </c>
      <c r="I48" s="248">
        <f t="shared" si="18"/>
        <v>82.0923076923077</v>
      </c>
      <c r="J48" s="249">
        <f t="shared" si="18"/>
        <v>87.40322580645162</v>
      </c>
      <c r="K48" s="249">
        <f t="shared" si="18"/>
        <v>78.07692307692308</v>
      </c>
      <c r="L48" s="250">
        <f t="shared" si="18"/>
        <v>85.39682539682539</v>
      </c>
      <c r="M48" s="248">
        <f t="shared" si="18"/>
        <v>81.296875</v>
      </c>
      <c r="N48" s="249">
        <f t="shared" si="18"/>
        <v>86.2741935483871</v>
      </c>
      <c r="O48" s="249">
        <f t="shared" si="18"/>
        <v>106.56923076923077</v>
      </c>
      <c r="P48" s="250">
        <f t="shared" si="18"/>
        <v>126.921875</v>
      </c>
      <c r="Q48" s="248">
        <f t="shared" si="18"/>
        <v>147.32258064516128</v>
      </c>
      <c r="R48" s="251">
        <f t="shared" si="18"/>
        <v>223.484375</v>
      </c>
      <c r="S48" s="251">
        <v>232.1</v>
      </c>
      <c r="T48" s="250">
        <f>+T46/T8</f>
        <v>258.71875</v>
      </c>
      <c r="U48" s="252">
        <f>+U46/U8</f>
        <v>313.26153846153846</v>
      </c>
      <c r="V48" s="249">
        <f>+V46/V8</f>
        <v>330.2096774193548</v>
      </c>
      <c r="W48" s="253">
        <v>245.37878787878788</v>
      </c>
      <c r="X48" s="254">
        <f>+X46/X8</f>
        <v>248.72307692307692</v>
      </c>
      <c r="Y48" s="252">
        <v>222</v>
      </c>
      <c r="Z48" s="249">
        <f aca="true" t="shared" si="19" ref="Z48:AE48">+Z46/Z8</f>
        <v>244.88888888888889</v>
      </c>
      <c r="AA48" s="249">
        <f t="shared" si="19"/>
        <v>257.24242424242425</v>
      </c>
      <c r="AB48" s="254">
        <f t="shared" si="19"/>
        <v>250.06060606060606</v>
      </c>
      <c r="AC48" s="252">
        <f t="shared" si="19"/>
        <v>222.9375</v>
      </c>
      <c r="AD48" s="249">
        <f t="shared" si="19"/>
        <v>224.74603174603175</v>
      </c>
      <c r="AE48" s="249">
        <f t="shared" si="19"/>
        <v>140.53846153846155</v>
      </c>
      <c r="AF48" s="254">
        <f>+AF46/35</f>
        <v>132.94285714285715</v>
      </c>
      <c r="AG48" s="121"/>
      <c r="AH48" s="122"/>
    </row>
    <row r="49" spans="1:34" ht="27.75" customHeight="1" thickBot="1">
      <c r="A49" s="281"/>
      <c r="B49" s="282"/>
      <c r="C49" s="256" t="s">
        <v>54</v>
      </c>
      <c r="D49" s="160" t="s">
        <v>16</v>
      </c>
      <c r="E49" s="161"/>
      <c r="F49" s="162">
        <f>+F44/F46*1000000</f>
        <v>511.56152862168216</v>
      </c>
      <c r="G49" s="163">
        <f aca="true" t="shared" si="20" ref="G49:S49">+G44/G46*1000000</f>
        <v>650.6768723786698</v>
      </c>
      <c r="H49" s="164">
        <f t="shared" si="20"/>
        <v>1116.40963740458</v>
      </c>
      <c r="I49" s="162">
        <f t="shared" si="20"/>
        <v>1309.4218703148426</v>
      </c>
      <c r="J49" s="163">
        <f t="shared" si="20"/>
        <v>1362.608949990773</v>
      </c>
      <c r="K49" s="163">
        <f t="shared" si="20"/>
        <v>1614.9042167487685</v>
      </c>
      <c r="L49" s="164">
        <f t="shared" si="20"/>
        <v>1654.1430669144984</v>
      </c>
      <c r="M49" s="162">
        <f t="shared" si="20"/>
        <v>1633.7746684605036</v>
      </c>
      <c r="N49" s="163">
        <f t="shared" si="20"/>
        <v>1699.8752290147693</v>
      </c>
      <c r="O49" s="163">
        <f t="shared" si="20"/>
        <v>1439.0476252345893</v>
      </c>
      <c r="P49" s="164">
        <f t="shared" si="20"/>
        <v>1793.4724732241784</v>
      </c>
      <c r="Q49" s="162">
        <f t="shared" si="20"/>
        <v>2081.233074228159</v>
      </c>
      <c r="R49" s="165">
        <f t="shared" si="20"/>
        <v>1641.219051947144</v>
      </c>
      <c r="S49" s="165">
        <f t="shared" si="20"/>
        <v>1305.3622249787818</v>
      </c>
      <c r="T49" s="164">
        <f>+T44/T46*1000000</f>
        <v>1129.3634496919917</v>
      </c>
      <c r="U49" s="166">
        <f>+U44/U46*1000000</f>
        <v>1168.8068460858462</v>
      </c>
      <c r="V49" s="163">
        <f>+V44/V46*1000000</f>
        <v>1058.7526498314853</v>
      </c>
      <c r="W49" s="167">
        <v>1370.7838592158073</v>
      </c>
      <c r="X49" s="168">
        <f>+X44/X46*1000000</f>
        <v>1199.5272468608896</v>
      </c>
      <c r="Y49" s="166">
        <v>1654.8</v>
      </c>
      <c r="Z49" s="163">
        <f aca="true" t="shared" si="21" ref="Z49:AF49">+Z44/Z46*1000000</f>
        <v>1676.53007518797</v>
      </c>
      <c r="AA49" s="163">
        <f t="shared" si="21"/>
        <v>1548.225032394864</v>
      </c>
      <c r="AB49" s="168">
        <f t="shared" si="21"/>
        <v>1848.4519510421717</v>
      </c>
      <c r="AC49" s="166">
        <f t="shared" si="21"/>
        <v>1985.8341954022985</v>
      </c>
      <c r="AD49" s="163">
        <f t="shared" si="21"/>
        <v>2027.4143089201211</v>
      </c>
      <c r="AE49" s="163">
        <f t="shared" si="21"/>
        <v>2598.471373836891</v>
      </c>
      <c r="AF49" s="168">
        <f t="shared" si="21"/>
        <v>2970.1544594885017</v>
      </c>
      <c r="AG49" s="121"/>
      <c r="AH49" s="122"/>
    </row>
    <row r="50" spans="1:34" ht="24.75" customHeight="1" thickTop="1">
      <c r="A50" s="232" t="s">
        <v>27</v>
      </c>
      <c r="B50" s="257" t="s">
        <v>15</v>
      </c>
      <c r="C50" s="258" t="s">
        <v>25</v>
      </c>
      <c r="D50" s="235" t="s">
        <v>57</v>
      </c>
      <c r="E50" s="259">
        <v>619.0083333333333</v>
      </c>
      <c r="F50" s="260">
        <v>0.5940122</v>
      </c>
      <c r="G50" s="261">
        <v>0.3437593</v>
      </c>
      <c r="H50" s="262">
        <v>0.4709883</v>
      </c>
      <c r="I50" s="260">
        <v>0.5046532</v>
      </c>
      <c r="J50" s="261">
        <v>0.6073877</v>
      </c>
      <c r="K50" s="261">
        <v>0.75592</v>
      </c>
      <c r="L50" s="262">
        <v>0.8721529</v>
      </c>
      <c r="M50" s="260">
        <v>0.9005062</v>
      </c>
      <c r="N50" s="261">
        <v>1.2188038</v>
      </c>
      <c r="O50" s="261">
        <v>1.2436898</v>
      </c>
      <c r="P50" s="262">
        <v>1.6548121</v>
      </c>
      <c r="Q50" s="260">
        <v>2.0490714</v>
      </c>
      <c r="R50" s="263">
        <v>2.0821952</v>
      </c>
      <c r="S50" s="263">
        <v>2.5993786</v>
      </c>
      <c r="T50" s="262">
        <v>2.256247</v>
      </c>
      <c r="U50" s="264">
        <v>1.6454023</v>
      </c>
      <c r="V50" s="261">
        <v>1.614879</v>
      </c>
      <c r="W50" s="265">
        <v>1.4336852</v>
      </c>
      <c r="X50" s="266">
        <v>1.394335</v>
      </c>
      <c r="Y50" s="264">
        <v>1.51</v>
      </c>
      <c r="Z50" s="261">
        <v>2.077168</v>
      </c>
      <c r="AA50" s="261">
        <v>2.2950492</v>
      </c>
      <c r="AB50" s="266">
        <v>2.318002</v>
      </c>
      <c r="AC50" s="264">
        <v>1.5483325</v>
      </c>
      <c r="AD50" s="261">
        <v>1.7617148</v>
      </c>
      <c r="AE50" s="261">
        <v>0.5451328</v>
      </c>
      <c r="AF50" s="266">
        <v>0.417283</v>
      </c>
      <c r="AG50" s="121"/>
      <c r="AH50" s="122"/>
    </row>
    <row r="51" spans="1:34" ht="22.5" customHeight="1">
      <c r="A51" s="220"/>
      <c r="B51" s="221" t="s">
        <v>36</v>
      </c>
      <c r="C51" s="222" t="s">
        <v>44</v>
      </c>
      <c r="D51" s="223"/>
      <c r="E51" s="224">
        <v>0.003698543486578173</v>
      </c>
      <c r="F51" s="225">
        <v>0.27078527164424515</v>
      </c>
      <c r="G51" s="226">
        <v>0.13664456999902252</v>
      </c>
      <c r="H51" s="227">
        <v>0.07451197596193435</v>
      </c>
      <c r="I51" s="225">
        <v>0.06736138665575188</v>
      </c>
      <c r="J51" s="226">
        <v>0.07600549808428854</v>
      </c>
      <c r="K51" s="226">
        <v>0.084</v>
      </c>
      <c r="L51" s="227">
        <v>0.089</v>
      </c>
      <c r="M51" s="225">
        <v>0.096</v>
      </c>
      <c r="N51" s="226">
        <v>0.118</v>
      </c>
      <c r="O51" s="226">
        <v>0.1109</v>
      </c>
      <c r="P51" s="227">
        <v>0.102</v>
      </c>
      <c r="Q51" s="225">
        <v>0.0973</v>
      </c>
      <c r="R51" s="228">
        <v>0.0815</v>
      </c>
      <c r="S51" s="228">
        <v>0.115</v>
      </c>
      <c r="T51" s="227">
        <f>+T50/T10</f>
        <v>0.10766591906852453</v>
      </c>
      <c r="U51" s="229">
        <f>+U50/U10</f>
        <v>0.06466594911956298</v>
      </c>
      <c r="V51" s="226">
        <f>+V50/V10</f>
        <v>0.0693357179165284</v>
      </c>
      <c r="W51" s="230">
        <v>0.0606631854036463</v>
      </c>
      <c r="X51" s="231">
        <f>+X50/X10</f>
        <v>0.06707696295374072</v>
      </c>
      <c r="Y51" s="229">
        <v>0.061</v>
      </c>
      <c r="Z51" s="226">
        <v>0.0743</v>
      </c>
      <c r="AA51" s="226">
        <v>0.0803</v>
      </c>
      <c r="AB51" s="231">
        <f>+AB50/AB10</f>
        <v>0.07061728286742722</v>
      </c>
      <c r="AC51" s="229">
        <v>0.0526</v>
      </c>
      <c r="AD51" s="226">
        <f>+AD50/AD10</f>
        <v>0.0578220456077769</v>
      </c>
      <c r="AE51" s="226">
        <v>0.0247</v>
      </c>
      <c r="AF51" s="231">
        <v>0.032</v>
      </c>
      <c r="AG51" s="121"/>
      <c r="AH51" s="122"/>
    </row>
    <row r="52" spans="1:34" ht="30" customHeight="1">
      <c r="A52" s="232"/>
      <c r="B52" s="233"/>
      <c r="C52" s="234" t="s">
        <v>26</v>
      </c>
      <c r="D52" s="235" t="s">
        <v>22</v>
      </c>
      <c r="E52" s="149">
        <v>665.0916666666666</v>
      </c>
      <c r="F52" s="236">
        <v>12806</v>
      </c>
      <c r="G52" s="237">
        <v>11634</v>
      </c>
      <c r="H52" s="238">
        <v>14303</v>
      </c>
      <c r="I52" s="236">
        <v>16033</v>
      </c>
      <c r="J52" s="237">
        <v>20008</v>
      </c>
      <c r="K52" s="237">
        <v>19341</v>
      </c>
      <c r="L52" s="238">
        <v>23372</v>
      </c>
      <c r="M52" s="236">
        <v>21144</v>
      </c>
      <c r="N52" s="237">
        <v>26742</v>
      </c>
      <c r="O52" s="237">
        <v>27295</v>
      </c>
      <c r="P52" s="238">
        <v>37266</v>
      </c>
      <c r="Q52" s="236">
        <v>54730</v>
      </c>
      <c r="R52" s="239">
        <v>59021</v>
      </c>
      <c r="S52" s="239">
        <v>40285</v>
      </c>
      <c r="T52" s="238">
        <v>40737</v>
      </c>
      <c r="U52" s="240">
        <v>35473</v>
      </c>
      <c r="V52" s="237">
        <v>37316</v>
      </c>
      <c r="W52" s="241">
        <v>35654</v>
      </c>
      <c r="X52" s="242">
        <v>38114</v>
      </c>
      <c r="Y52" s="240">
        <v>36268</v>
      </c>
      <c r="Z52" s="237">
        <v>40548</v>
      </c>
      <c r="AA52" s="237">
        <v>42852</v>
      </c>
      <c r="AB52" s="242">
        <v>44912</v>
      </c>
      <c r="AC52" s="240">
        <v>37449</v>
      </c>
      <c r="AD52" s="237">
        <v>31413</v>
      </c>
      <c r="AE52" s="237">
        <v>11379</v>
      </c>
      <c r="AF52" s="242">
        <v>6913</v>
      </c>
      <c r="AG52" s="121"/>
      <c r="AH52" s="122"/>
    </row>
    <row r="53" spans="1:34" ht="30" customHeight="1">
      <c r="A53" s="232"/>
      <c r="B53" s="233"/>
      <c r="C53" s="244" t="s">
        <v>44</v>
      </c>
      <c r="D53" s="223"/>
      <c r="E53" s="245">
        <v>0.01086535380094747</v>
      </c>
      <c r="F53" s="225">
        <v>0.8037406640306283</v>
      </c>
      <c r="G53" s="226">
        <v>0.7770504942559444</v>
      </c>
      <c r="H53" s="227">
        <v>0.738181255161024</v>
      </c>
      <c r="I53" s="225">
        <v>0.7502924797604006</v>
      </c>
      <c r="J53" s="226">
        <v>0.7868800880953317</v>
      </c>
      <c r="K53" s="226">
        <v>0.792</v>
      </c>
      <c r="L53" s="227">
        <v>0.813</v>
      </c>
      <c r="M53" s="225">
        <v>0.802</v>
      </c>
      <c r="N53" s="226">
        <v>0.833</v>
      </c>
      <c r="O53" s="226">
        <v>0.7976</v>
      </c>
      <c r="P53" s="227">
        <v>0.821</v>
      </c>
      <c r="Q53" s="225">
        <v>0.857</v>
      </c>
      <c r="R53" s="228">
        <v>0.8049</v>
      </c>
      <c r="S53" s="228">
        <v>0.7245</v>
      </c>
      <c r="T53" s="227">
        <f>+T52/T14</f>
        <v>0.711004450650144</v>
      </c>
      <c r="U53" s="229">
        <f>+U52/U14</f>
        <v>0.6353183487060088</v>
      </c>
      <c r="V53" s="226">
        <f>+V52/V14</f>
        <v>0.645728425824984</v>
      </c>
      <c r="W53" s="230">
        <v>0.6876506779301433</v>
      </c>
      <c r="X53" s="231">
        <f>+X52/X14</f>
        <v>0.7021609771374883</v>
      </c>
      <c r="Y53" s="229">
        <v>0.722</v>
      </c>
      <c r="Z53" s="226">
        <v>0.7244</v>
      </c>
      <c r="AA53" s="226">
        <v>0.7162</v>
      </c>
      <c r="AB53" s="231">
        <f>+AB52/AB14</f>
        <v>0.7312752377230689</v>
      </c>
      <c r="AC53" s="229">
        <v>0.7251</v>
      </c>
      <c r="AD53" s="226">
        <f>+AD52/AD14</f>
        <v>0.6893048363029931</v>
      </c>
      <c r="AE53" s="226">
        <v>0.5442</v>
      </c>
      <c r="AF53" s="231">
        <v>0.599</v>
      </c>
      <c r="AG53" s="121"/>
      <c r="AH53" s="122"/>
    </row>
    <row r="54" spans="1:34" ht="24.75" customHeight="1">
      <c r="A54" s="232"/>
      <c r="B54" s="233"/>
      <c r="C54" s="247" t="s">
        <v>53</v>
      </c>
      <c r="D54" s="139" t="s">
        <v>22</v>
      </c>
      <c r="E54" s="149"/>
      <c r="F54" s="248">
        <f>+F52/F8</f>
        <v>197.01538461538462</v>
      </c>
      <c r="G54" s="249">
        <f aca="true" t="shared" si="22" ref="G54:R54">+G52/G8</f>
        <v>176.27272727272728</v>
      </c>
      <c r="H54" s="250">
        <f t="shared" si="22"/>
        <v>223.484375</v>
      </c>
      <c r="I54" s="248">
        <f t="shared" si="22"/>
        <v>246.66153846153847</v>
      </c>
      <c r="J54" s="249">
        <f t="shared" si="22"/>
        <v>322.7096774193548</v>
      </c>
      <c r="K54" s="249">
        <f t="shared" si="22"/>
        <v>297.55384615384617</v>
      </c>
      <c r="L54" s="250">
        <f t="shared" si="22"/>
        <v>370.984126984127</v>
      </c>
      <c r="M54" s="248">
        <f t="shared" si="22"/>
        <v>330.375</v>
      </c>
      <c r="N54" s="249">
        <f t="shared" si="22"/>
        <v>431.3225806451613</v>
      </c>
      <c r="O54" s="249">
        <f t="shared" si="22"/>
        <v>419.9230769230769</v>
      </c>
      <c r="P54" s="250">
        <f t="shared" si="22"/>
        <v>582.28125</v>
      </c>
      <c r="Q54" s="248">
        <f t="shared" si="22"/>
        <v>882.741935483871</v>
      </c>
      <c r="R54" s="251">
        <f t="shared" si="22"/>
        <v>922.203125</v>
      </c>
      <c r="S54" s="251">
        <v>610.4</v>
      </c>
      <c r="T54" s="250">
        <f>+T52/T8</f>
        <v>636.515625</v>
      </c>
      <c r="U54" s="252">
        <f>+U52/U8</f>
        <v>545.7384615384616</v>
      </c>
      <c r="V54" s="249">
        <f>+V52/V8</f>
        <v>601.8709677419355</v>
      </c>
      <c r="W54" s="253">
        <v>540.2121212121212</v>
      </c>
      <c r="X54" s="254">
        <f>+X52/X8</f>
        <v>586.3692307692307</v>
      </c>
      <c r="Y54" s="252">
        <v>576</v>
      </c>
      <c r="Z54" s="249">
        <f aca="true" t="shared" si="23" ref="Z54:AE54">+Z52/Z8</f>
        <v>643.6190476190476</v>
      </c>
      <c r="AA54" s="249">
        <f t="shared" si="23"/>
        <v>649.2727272727273</v>
      </c>
      <c r="AB54" s="254">
        <f t="shared" si="23"/>
        <v>680.4848484848485</v>
      </c>
      <c r="AC54" s="252">
        <f t="shared" si="23"/>
        <v>585.140625</v>
      </c>
      <c r="AD54" s="249">
        <f t="shared" si="23"/>
        <v>498.6190476190476</v>
      </c>
      <c r="AE54" s="249">
        <f t="shared" si="23"/>
        <v>175.06153846153848</v>
      </c>
      <c r="AF54" s="254">
        <f>+AF52/35</f>
        <v>197.5142857142857</v>
      </c>
      <c r="AG54" s="121"/>
      <c r="AH54" s="122"/>
    </row>
    <row r="55" spans="1:34" ht="30" customHeight="1" thickBot="1">
      <c r="A55" s="281"/>
      <c r="B55" s="282"/>
      <c r="C55" s="256" t="s">
        <v>54</v>
      </c>
      <c r="D55" s="160" t="s">
        <v>16</v>
      </c>
      <c r="E55" s="161"/>
      <c r="F55" s="162">
        <f>+F50/F52*1000000</f>
        <v>46.385459940652815</v>
      </c>
      <c r="G55" s="163">
        <f>+G50/G52*1000000</f>
        <v>29.54781674402613</v>
      </c>
      <c r="H55" s="164">
        <f aca="true" t="shared" si="24" ref="H55:R55">+H50/H52*1000000</f>
        <v>32.929336502831575</v>
      </c>
      <c r="I55" s="162">
        <f t="shared" si="24"/>
        <v>31.47590594399052</v>
      </c>
      <c r="J55" s="163">
        <f t="shared" si="24"/>
        <v>30.357242103158736</v>
      </c>
      <c r="K55" s="163">
        <f t="shared" si="24"/>
        <v>39.08381159195491</v>
      </c>
      <c r="L55" s="164">
        <f t="shared" si="24"/>
        <v>37.316143248331336</v>
      </c>
      <c r="M55" s="162">
        <f t="shared" si="24"/>
        <v>42.58920734014378</v>
      </c>
      <c r="N55" s="163">
        <f t="shared" si="24"/>
        <v>45.576389200508565</v>
      </c>
      <c r="O55" s="163">
        <f t="shared" si="24"/>
        <v>45.56474812236674</v>
      </c>
      <c r="P55" s="164">
        <f t="shared" si="24"/>
        <v>44.4054124402941</v>
      </c>
      <c r="Q55" s="162">
        <f t="shared" si="24"/>
        <v>37.43963822400877</v>
      </c>
      <c r="R55" s="165">
        <f t="shared" si="24"/>
        <v>35.278887175751</v>
      </c>
      <c r="S55" s="165">
        <f>+S50/S52*1000000</f>
        <v>64.52472632493485</v>
      </c>
      <c r="T55" s="164">
        <f>+T50/T52*1000000</f>
        <v>55.385693595502865</v>
      </c>
      <c r="U55" s="166">
        <f>+U50/U52*1000000</f>
        <v>46.384639021227414</v>
      </c>
      <c r="V55" s="163">
        <f>+V50/V52*1000000</f>
        <v>43.27577982634795</v>
      </c>
      <c r="W55" s="167">
        <v>40.21106187244068</v>
      </c>
      <c r="X55" s="168">
        <f>+X50/X52*1000000</f>
        <v>36.58327648633048</v>
      </c>
      <c r="Y55" s="166">
        <v>41.6</v>
      </c>
      <c r="Z55" s="163">
        <f aca="true" t="shared" si="25" ref="Z55:AF55">+Z50/Z52*1000000</f>
        <v>51.22738482785834</v>
      </c>
      <c r="AA55" s="163">
        <f t="shared" si="25"/>
        <v>53.557574908989075</v>
      </c>
      <c r="AB55" s="168">
        <f t="shared" si="25"/>
        <v>51.61208585678661</v>
      </c>
      <c r="AC55" s="166">
        <f t="shared" si="25"/>
        <v>41.345095997222884</v>
      </c>
      <c r="AD55" s="163">
        <f t="shared" si="25"/>
        <v>56.08234807245408</v>
      </c>
      <c r="AE55" s="163">
        <f t="shared" si="25"/>
        <v>47.90691624923104</v>
      </c>
      <c r="AF55" s="168">
        <f t="shared" si="25"/>
        <v>60.36207145956893</v>
      </c>
      <c r="AG55" s="121"/>
      <c r="AH55" s="122"/>
    </row>
    <row r="56" spans="1:34" ht="30" customHeight="1" thickTop="1">
      <c r="A56" s="21"/>
      <c r="B56" s="3" t="s">
        <v>61</v>
      </c>
      <c r="D56" s="3"/>
      <c r="AF56" s="113"/>
      <c r="AG56" s="118"/>
      <c r="AH56" s="119"/>
    </row>
    <row r="57" spans="2:21" ht="21.75" customHeight="1">
      <c r="B57" s="3"/>
      <c r="D57" s="3"/>
      <c r="G57" s="2"/>
      <c r="H57" s="2"/>
      <c r="U57" s="85"/>
    </row>
    <row r="58" spans="1:32" s="120" customFormat="1" ht="27" customHeight="1" hidden="1" thickTop="1">
      <c r="A58" s="8" t="s">
        <v>34</v>
      </c>
      <c r="B58" s="9" t="s">
        <v>37</v>
      </c>
      <c r="C58" s="41"/>
      <c r="D58" s="49"/>
      <c r="E58" s="27">
        <v>166746.42500000002</v>
      </c>
      <c r="F58" s="42">
        <v>1599652.9</v>
      </c>
      <c r="G58" s="42">
        <v>2171959.4</v>
      </c>
      <c r="H58" s="42">
        <v>5849986.5</v>
      </c>
      <c r="I58" s="43"/>
      <c r="J58" s="58">
        <v>7383977.899999999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70"/>
      <c r="V58" s="70"/>
      <c r="W58" s="70"/>
      <c r="X58" s="70"/>
      <c r="Y58" s="93"/>
      <c r="Z58" s="70"/>
      <c r="AA58" s="70"/>
      <c r="AB58" s="70"/>
      <c r="AC58" s="112"/>
      <c r="AD58" s="70"/>
      <c r="AE58" s="70"/>
      <c r="AF58" s="70"/>
    </row>
    <row r="59" spans="1:20" ht="22.5" customHeight="1" hidden="1">
      <c r="A59" s="10"/>
      <c r="B59" s="16" t="s">
        <v>38</v>
      </c>
      <c r="C59" s="15" t="s">
        <v>25</v>
      </c>
      <c r="D59" s="51" t="s">
        <v>23</v>
      </c>
      <c r="E59" s="54">
        <v>0.9963014565134221</v>
      </c>
      <c r="F59" s="36">
        <v>473363.1</v>
      </c>
      <c r="G59" s="36">
        <v>547286.4</v>
      </c>
      <c r="H59" s="36">
        <v>772276.8</v>
      </c>
      <c r="I59" s="2"/>
      <c r="J59" s="59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22.5" customHeight="1" hidden="1">
      <c r="A60" s="10"/>
      <c r="B60" s="16" t="s">
        <v>39</v>
      </c>
      <c r="C60" s="15" t="s">
        <v>25</v>
      </c>
      <c r="D60" s="51" t="s">
        <v>23</v>
      </c>
      <c r="E60" s="54"/>
      <c r="F60" s="36">
        <v>553531.2</v>
      </c>
      <c r="G60" s="36">
        <v>925647.6</v>
      </c>
      <c r="H60" s="36">
        <v>2663618.1</v>
      </c>
      <c r="I60" s="2"/>
      <c r="J60" s="59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22.5" customHeight="1" hidden="1" thickBot="1">
      <c r="A61" s="10"/>
      <c r="B61" s="16" t="s">
        <v>40</v>
      </c>
      <c r="C61" s="15" t="s">
        <v>25</v>
      </c>
      <c r="D61" s="51" t="s">
        <v>23</v>
      </c>
      <c r="E61" s="54"/>
      <c r="F61" s="36">
        <v>572758.6</v>
      </c>
      <c r="G61" s="36">
        <v>699025.4</v>
      </c>
      <c r="H61" s="36">
        <v>2414091.6</v>
      </c>
      <c r="I61" s="2"/>
      <c r="J61" s="59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32" s="120" customFormat="1" ht="25.5" customHeight="1" hidden="1" thickTop="1">
      <c r="A62" s="8" t="s">
        <v>42</v>
      </c>
      <c r="B62" s="9" t="s">
        <v>41</v>
      </c>
      <c r="C62" s="41"/>
      <c r="D62" s="49"/>
      <c r="E62" s="27">
        <v>166746.42500000002</v>
      </c>
      <c r="F62" s="42">
        <v>594012.2</v>
      </c>
      <c r="G62" s="42">
        <v>343759.3</v>
      </c>
      <c r="H62" s="42">
        <v>470988.3</v>
      </c>
      <c r="I62" s="43"/>
      <c r="J62" s="58">
        <v>607387.7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70"/>
      <c r="V62" s="70"/>
      <c r="W62" s="70"/>
      <c r="X62" s="70"/>
      <c r="Y62" s="93"/>
      <c r="Z62" s="70"/>
      <c r="AA62" s="70"/>
      <c r="AB62" s="70"/>
      <c r="AC62" s="112"/>
      <c r="AD62" s="70"/>
      <c r="AE62" s="70"/>
      <c r="AF62" s="70"/>
    </row>
    <row r="63" spans="1:20" ht="22.5" customHeight="1" hidden="1">
      <c r="A63" s="10"/>
      <c r="B63" s="16" t="s">
        <v>38</v>
      </c>
      <c r="C63" s="15" t="s">
        <v>25</v>
      </c>
      <c r="D63" s="51" t="s">
        <v>23</v>
      </c>
      <c r="E63" s="54">
        <v>0.9963014565134221</v>
      </c>
      <c r="F63" s="36">
        <v>1093.7</v>
      </c>
      <c r="G63" s="36">
        <v>21448.7</v>
      </c>
      <c r="H63" s="36">
        <v>46991.2</v>
      </c>
      <c r="I63" s="2"/>
      <c r="J63" s="59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22.5" customHeight="1" hidden="1">
      <c r="A64" s="10"/>
      <c r="B64" s="16" t="s">
        <v>39</v>
      </c>
      <c r="C64" s="15" t="s">
        <v>25</v>
      </c>
      <c r="D64" s="51" t="s">
        <v>23</v>
      </c>
      <c r="E64" s="54"/>
      <c r="F64" s="36">
        <v>295647.9</v>
      </c>
      <c r="G64" s="36">
        <v>41494.3</v>
      </c>
      <c r="H64" s="36">
        <v>83214.8</v>
      </c>
      <c r="I64" s="2"/>
      <c r="J64" s="59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22.5" customHeight="1" hidden="1" thickBot="1">
      <c r="A65" s="11"/>
      <c r="B65" s="29" t="s">
        <v>40</v>
      </c>
      <c r="C65" s="30" t="s">
        <v>25</v>
      </c>
      <c r="D65" s="53" t="s">
        <v>23</v>
      </c>
      <c r="E65" s="55"/>
      <c r="F65" s="37">
        <v>297270.6</v>
      </c>
      <c r="G65" s="37">
        <v>280816.3</v>
      </c>
      <c r="H65" s="37">
        <v>340782.3</v>
      </c>
      <c r="I65" s="14"/>
      <c r="J65" s="60"/>
      <c r="K65" s="14"/>
      <c r="L65" s="14"/>
      <c r="M65" s="14"/>
      <c r="N65" s="14"/>
      <c r="O65" s="14"/>
      <c r="P65" s="14"/>
      <c r="Q65" s="14"/>
      <c r="R65" s="14"/>
      <c r="S65" s="2"/>
      <c r="T65" s="2"/>
    </row>
    <row r="66" spans="1:20" ht="15.75" customHeight="1" hidden="1" thickBot="1" thickTop="1">
      <c r="A66" s="31"/>
      <c r="B66" s="32"/>
      <c r="C66" s="33"/>
      <c r="D66" s="56"/>
      <c r="E66" s="34"/>
      <c r="F66" s="35"/>
      <c r="G66" s="35"/>
      <c r="H66" s="35"/>
      <c r="I66" s="28"/>
      <c r="J66" s="61"/>
      <c r="K66" s="28"/>
      <c r="L66" s="28"/>
      <c r="M66" s="28"/>
      <c r="N66" s="28"/>
      <c r="O66" s="28"/>
      <c r="P66" s="28"/>
      <c r="Q66" s="28"/>
      <c r="R66" s="28"/>
      <c r="S66" s="2"/>
      <c r="T66" s="2"/>
    </row>
    <row r="67" spans="1:32" s="120" customFormat="1" ht="23.25" customHeight="1" hidden="1" thickTop="1">
      <c r="A67" s="8" t="s">
        <v>43</v>
      </c>
      <c r="B67" s="9" t="s">
        <v>37</v>
      </c>
      <c r="C67" s="41"/>
      <c r="D67" s="49"/>
      <c r="E67" s="27">
        <v>166746.42500000002</v>
      </c>
      <c r="F67" s="44">
        <v>3127</v>
      </c>
      <c r="G67" s="44"/>
      <c r="H67" s="42">
        <v>5240</v>
      </c>
      <c r="I67" s="43"/>
      <c r="J67" s="58">
        <v>5419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70"/>
      <c r="V67" s="70"/>
      <c r="W67" s="70"/>
      <c r="X67" s="70"/>
      <c r="Y67" s="93"/>
      <c r="Z67" s="70"/>
      <c r="AA67" s="70"/>
      <c r="AB67" s="70"/>
      <c r="AC67" s="112"/>
      <c r="AD67" s="70"/>
      <c r="AE67" s="70"/>
      <c r="AF67" s="70"/>
    </row>
    <row r="68" spans="1:20" ht="22.5" customHeight="1" hidden="1">
      <c r="A68" s="10"/>
      <c r="B68" s="16" t="s">
        <v>38</v>
      </c>
      <c r="C68" s="12" t="s">
        <v>26</v>
      </c>
      <c r="D68" s="52" t="s">
        <v>22</v>
      </c>
      <c r="E68" s="54">
        <v>0.9963014565134221</v>
      </c>
      <c r="F68" s="38">
        <v>1454</v>
      </c>
      <c r="G68" s="38"/>
      <c r="H68" s="36">
        <v>1626</v>
      </c>
      <c r="I68" s="2"/>
      <c r="J68" s="59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22.5" customHeight="1" hidden="1">
      <c r="A69" s="10"/>
      <c r="B69" s="16" t="s">
        <v>39</v>
      </c>
      <c r="C69" s="12" t="s">
        <v>26</v>
      </c>
      <c r="D69" s="52" t="s">
        <v>22</v>
      </c>
      <c r="E69" s="54"/>
      <c r="F69" s="38">
        <v>1112</v>
      </c>
      <c r="G69" s="38"/>
      <c r="H69" s="36">
        <v>1718</v>
      </c>
      <c r="I69" s="2"/>
      <c r="J69" s="59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22.5" customHeight="1" hidden="1" thickBot="1">
      <c r="A70" s="10"/>
      <c r="B70" s="16" t="s">
        <v>40</v>
      </c>
      <c r="C70" s="12" t="s">
        <v>26</v>
      </c>
      <c r="D70" s="52" t="s">
        <v>22</v>
      </c>
      <c r="E70" s="54"/>
      <c r="F70" s="38">
        <v>561</v>
      </c>
      <c r="G70" s="38"/>
      <c r="H70" s="36">
        <v>1896</v>
      </c>
      <c r="I70" s="2"/>
      <c r="J70" s="59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32" s="120" customFormat="1" ht="27.75" customHeight="1" hidden="1" thickTop="1">
      <c r="A71" s="8" t="s">
        <v>45</v>
      </c>
      <c r="B71" s="9" t="s">
        <v>41</v>
      </c>
      <c r="C71" s="41"/>
      <c r="D71" s="49"/>
      <c r="E71" s="27">
        <v>166746.42500000002</v>
      </c>
      <c r="F71" s="44">
        <v>12806</v>
      </c>
      <c r="G71" s="44"/>
      <c r="H71" s="42">
        <v>14303</v>
      </c>
      <c r="I71" s="43"/>
      <c r="J71" s="58">
        <v>20008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70"/>
      <c r="V71" s="70"/>
      <c r="W71" s="70"/>
      <c r="X71" s="70"/>
      <c r="Y71" s="93"/>
      <c r="Z71" s="70"/>
      <c r="AA71" s="70"/>
      <c r="AB71" s="70"/>
      <c r="AC71" s="112"/>
      <c r="AD71" s="70"/>
      <c r="AE71" s="70"/>
      <c r="AF71" s="70"/>
    </row>
    <row r="72" spans="1:20" ht="22.5" customHeight="1" hidden="1">
      <c r="A72" s="10"/>
      <c r="B72" s="16" t="s">
        <v>38</v>
      </c>
      <c r="C72" s="12" t="s">
        <v>26</v>
      </c>
      <c r="D72" s="52" t="s">
        <v>22</v>
      </c>
      <c r="E72" s="54">
        <v>0.9963014565134221</v>
      </c>
      <c r="F72" s="38">
        <v>80</v>
      </c>
      <c r="G72" s="38"/>
      <c r="H72" s="36">
        <v>277</v>
      </c>
      <c r="I72" s="2"/>
      <c r="J72" s="59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22.5" customHeight="1" hidden="1">
      <c r="A73" s="10"/>
      <c r="B73" s="16" t="s">
        <v>39</v>
      </c>
      <c r="C73" s="12" t="s">
        <v>26</v>
      </c>
      <c r="D73" s="52" t="s">
        <v>22</v>
      </c>
      <c r="E73" s="54"/>
      <c r="F73" s="38">
        <v>303</v>
      </c>
      <c r="G73" s="38"/>
      <c r="H73" s="36">
        <v>2824</v>
      </c>
      <c r="I73" s="2"/>
      <c r="J73" s="59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22.5" customHeight="1" hidden="1" thickBot="1">
      <c r="A74" s="11"/>
      <c r="B74" s="29" t="s">
        <v>40</v>
      </c>
      <c r="C74" s="40" t="s">
        <v>26</v>
      </c>
      <c r="D74" s="57" t="s">
        <v>22</v>
      </c>
      <c r="E74" s="55"/>
      <c r="F74" s="39">
        <v>12423</v>
      </c>
      <c r="G74" s="39"/>
      <c r="H74" s="37">
        <v>11202</v>
      </c>
      <c r="I74" s="14"/>
      <c r="J74" s="60"/>
      <c r="K74" s="14"/>
      <c r="L74" s="14"/>
      <c r="M74" s="14"/>
      <c r="N74" s="14"/>
      <c r="O74" s="14"/>
      <c r="P74" s="14"/>
      <c r="Q74" s="14"/>
      <c r="R74" s="14"/>
      <c r="S74" s="2"/>
      <c r="T74" s="2"/>
    </row>
    <row r="75" spans="2:4" ht="15" hidden="1">
      <c r="B75" s="3" t="s">
        <v>60</v>
      </c>
      <c r="D75" s="3"/>
    </row>
    <row r="76" ht="15" hidden="1">
      <c r="D76" s="3"/>
    </row>
    <row r="77" ht="15" hidden="1">
      <c r="D77" s="3"/>
    </row>
    <row r="78" ht="15">
      <c r="D78" s="3"/>
    </row>
    <row r="79" ht="15">
      <c r="D79" s="3"/>
    </row>
    <row r="80" ht="15">
      <c r="D80" s="3"/>
    </row>
    <row r="81" ht="15">
      <c r="D81" s="3"/>
    </row>
    <row r="82" ht="15">
      <c r="D82" s="3"/>
    </row>
    <row r="83" ht="15">
      <c r="D83" s="3"/>
    </row>
    <row r="84" ht="15">
      <c r="D84" s="3"/>
    </row>
    <row r="85" ht="15">
      <c r="D85" s="3"/>
    </row>
    <row r="86" ht="15">
      <c r="D86" s="3"/>
    </row>
    <row r="87" ht="15">
      <c r="D87" s="3"/>
    </row>
    <row r="88" ht="15">
      <c r="D88" s="3"/>
    </row>
    <row r="89" ht="15">
      <c r="D89" s="3"/>
    </row>
    <row r="90" ht="15">
      <c r="D90" s="3"/>
    </row>
    <row r="91" ht="15">
      <c r="D91" s="3"/>
    </row>
    <row r="92" ht="15">
      <c r="D92" s="3"/>
    </row>
    <row r="93" ht="15">
      <c r="D93" s="3"/>
    </row>
    <row r="94" ht="15">
      <c r="D94" s="3"/>
    </row>
    <row r="95" ht="15">
      <c r="D95" s="3"/>
    </row>
    <row r="96" ht="15">
      <c r="D96" s="3"/>
    </row>
    <row r="97" ht="15">
      <c r="D97" s="3"/>
    </row>
    <row r="98" ht="15">
      <c r="D98" s="3"/>
    </row>
    <row r="99" ht="15">
      <c r="D99" s="3"/>
    </row>
    <row r="100" ht="15">
      <c r="D100" s="3"/>
    </row>
    <row r="101" ht="15">
      <c r="D101" s="3"/>
    </row>
    <row r="102" ht="15">
      <c r="D102" s="3"/>
    </row>
    <row r="103" ht="15">
      <c r="D103" s="3"/>
    </row>
    <row r="104" ht="15">
      <c r="D104" s="3"/>
    </row>
    <row r="105" ht="15">
      <c r="D105" s="3"/>
    </row>
    <row r="106" ht="15">
      <c r="D106" s="3"/>
    </row>
    <row r="107" ht="15">
      <c r="D107" s="3"/>
    </row>
    <row r="108" ht="15">
      <c r="D108" s="3"/>
    </row>
    <row r="109" ht="15">
      <c r="D109" s="3"/>
    </row>
    <row r="110" ht="15">
      <c r="D110" s="3"/>
    </row>
    <row r="111" ht="15">
      <c r="D111" s="3"/>
    </row>
    <row r="112" ht="15">
      <c r="D112" s="3"/>
    </row>
    <row r="113" ht="15">
      <c r="D113" s="3"/>
    </row>
    <row r="114" ht="15">
      <c r="D114" s="3"/>
    </row>
    <row r="115" ht="15">
      <c r="D115" s="3"/>
    </row>
    <row r="116" ht="15">
      <c r="D116" s="3"/>
    </row>
    <row r="117" ht="15">
      <c r="D117" s="3"/>
    </row>
    <row r="118" ht="15">
      <c r="D118" s="3"/>
    </row>
    <row r="119" ht="15">
      <c r="D119" s="3"/>
    </row>
    <row r="120" ht="15">
      <c r="D120" s="3"/>
    </row>
    <row r="121" ht="15">
      <c r="D121" s="3"/>
    </row>
    <row r="122" ht="15">
      <c r="D122" s="3"/>
    </row>
    <row r="123" ht="15">
      <c r="D123" s="3"/>
    </row>
    <row r="124" ht="15">
      <c r="D124" s="3"/>
    </row>
    <row r="125" ht="15">
      <c r="D125" s="3"/>
    </row>
    <row r="126" ht="15">
      <c r="D126" s="3"/>
    </row>
    <row r="127" ht="15">
      <c r="D127" s="3"/>
    </row>
    <row r="128" ht="15">
      <c r="D128" s="3"/>
    </row>
    <row r="129" ht="15">
      <c r="D129" s="3"/>
    </row>
    <row r="130" ht="15">
      <c r="D130" s="3"/>
    </row>
    <row r="131" ht="15">
      <c r="D131" s="3"/>
    </row>
    <row r="132" ht="15">
      <c r="D132" s="3"/>
    </row>
    <row r="133" ht="15">
      <c r="D133" s="3"/>
    </row>
    <row r="134" ht="15">
      <c r="D134" s="3"/>
    </row>
    <row r="135" ht="15">
      <c r="D135" s="3"/>
    </row>
    <row r="136" ht="15">
      <c r="D136" s="3"/>
    </row>
    <row r="137" ht="15">
      <c r="D137" s="3"/>
    </row>
    <row r="138" ht="15">
      <c r="D138" s="3"/>
    </row>
    <row r="139" ht="15">
      <c r="D139" s="3"/>
    </row>
    <row r="140" ht="15">
      <c r="D140" s="3"/>
    </row>
    <row r="141" ht="15">
      <c r="D141" s="3"/>
    </row>
    <row r="142" ht="15">
      <c r="D142" s="3"/>
    </row>
    <row r="143" ht="15">
      <c r="D143" s="3"/>
    </row>
    <row r="144" ht="15">
      <c r="D144" s="3"/>
    </row>
    <row r="145" ht="15">
      <c r="D145" s="3"/>
    </row>
    <row r="146" ht="15">
      <c r="D146" s="3"/>
    </row>
    <row r="147" ht="15">
      <c r="D147" s="3"/>
    </row>
    <row r="148" ht="15">
      <c r="D148" s="3"/>
    </row>
    <row r="149" ht="15">
      <c r="D149" s="3"/>
    </row>
    <row r="150" ht="15">
      <c r="D150" s="3"/>
    </row>
    <row r="151" ht="15">
      <c r="D151" s="3"/>
    </row>
    <row r="152" ht="15">
      <c r="D152" s="3"/>
    </row>
    <row r="153" ht="15">
      <c r="D153" s="3"/>
    </row>
    <row r="154" ht="15">
      <c r="D154" s="3"/>
    </row>
    <row r="155" ht="15">
      <c r="D155" s="3"/>
    </row>
    <row r="156" ht="15">
      <c r="D156" s="3"/>
    </row>
    <row r="157" ht="15">
      <c r="D157" s="3"/>
    </row>
    <row r="158" ht="15">
      <c r="D158" s="3"/>
    </row>
    <row r="159" ht="15">
      <c r="D159" s="3"/>
    </row>
    <row r="160" ht="15">
      <c r="D160" s="3"/>
    </row>
    <row r="161" ht="15">
      <c r="D161" s="3"/>
    </row>
    <row r="162" ht="15">
      <c r="D162" s="3"/>
    </row>
    <row r="163" ht="15">
      <c r="D163" s="3"/>
    </row>
    <row r="164" ht="15">
      <c r="D164" s="3"/>
    </row>
    <row r="165" ht="15">
      <c r="D165" s="3"/>
    </row>
    <row r="166" ht="15">
      <c r="D166" s="3"/>
    </row>
    <row r="167" ht="15">
      <c r="D167" s="3"/>
    </row>
    <row r="168" ht="15">
      <c r="D168" s="3"/>
    </row>
    <row r="169" ht="15">
      <c r="D169" s="3"/>
    </row>
    <row r="170" ht="15">
      <c r="D170" s="3"/>
    </row>
    <row r="171" ht="15">
      <c r="D171" s="3"/>
    </row>
    <row r="172" ht="15">
      <c r="D172" s="3"/>
    </row>
    <row r="173" ht="15">
      <c r="D173" s="3"/>
    </row>
    <row r="174" ht="15">
      <c r="D174" s="3"/>
    </row>
    <row r="175" ht="15">
      <c r="D175" s="3"/>
    </row>
    <row r="176" ht="15">
      <c r="D176" s="3"/>
    </row>
    <row r="177" ht="15">
      <c r="D177" s="3"/>
    </row>
    <row r="178" ht="15">
      <c r="D178" s="3"/>
    </row>
    <row r="179" ht="15">
      <c r="D179" s="3"/>
    </row>
    <row r="180" ht="15">
      <c r="D180" s="3"/>
    </row>
    <row r="181" ht="15">
      <c r="D181" s="3"/>
    </row>
    <row r="182" ht="15">
      <c r="D182" s="3"/>
    </row>
    <row r="183" ht="15">
      <c r="D183" s="3"/>
    </row>
    <row r="184" ht="15">
      <c r="D184" s="3"/>
    </row>
    <row r="185" ht="15">
      <c r="D185" s="3"/>
    </row>
    <row r="186" ht="15">
      <c r="D186" s="3"/>
    </row>
    <row r="187" ht="15">
      <c r="D187" s="3"/>
    </row>
    <row r="188" ht="15">
      <c r="D188" s="3"/>
    </row>
    <row r="189" ht="15">
      <c r="D189" s="3"/>
    </row>
    <row r="190" ht="15">
      <c r="D190" s="3"/>
    </row>
    <row r="191" ht="15">
      <c r="D191" s="3"/>
    </row>
    <row r="192" ht="15">
      <c r="D192" s="3"/>
    </row>
    <row r="193" ht="15">
      <c r="D193" s="3"/>
    </row>
    <row r="194" ht="15">
      <c r="D194" s="3"/>
    </row>
    <row r="195" ht="15">
      <c r="D195" s="3"/>
    </row>
    <row r="196" ht="15">
      <c r="D196" s="3"/>
    </row>
    <row r="197" ht="15">
      <c r="D197" s="3"/>
    </row>
    <row r="198" ht="15">
      <c r="D198" s="3"/>
    </row>
    <row r="199" ht="15">
      <c r="D199" s="3"/>
    </row>
    <row r="200" ht="15">
      <c r="D200" s="3"/>
    </row>
    <row r="201" ht="15">
      <c r="D201" s="3"/>
    </row>
    <row r="202" ht="15">
      <c r="D202" s="3"/>
    </row>
    <row r="203" ht="15">
      <c r="D203" s="3"/>
    </row>
    <row r="204" ht="15">
      <c r="D204" s="3"/>
    </row>
  </sheetData>
  <sheetProtection/>
  <mergeCells count="16">
    <mergeCell ref="A3:U3"/>
    <mergeCell ref="A4:U4"/>
    <mergeCell ref="Q6:T6"/>
    <mergeCell ref="I5:L5"/>
    <mergeCell ref="Q5:T5"/>
    <mergeCell ref="U6:V6"/>
    <mergeCell ref="U5:X5"/>
    <mergeCell ref="AC5:AF5"/>
    <mergeCell ref="AC6:AD6"/>
    <mergeCell ref="B8:C8"/>
    <mergeCell ref="B5:C5"/>
    <mergeCell ref="I6:L6"/>
    <mergeCell ref="M6:P6"/>
    <mergeCell ref="M5:P5"/>
    <mergeCell ref="Y5:AB5"/>
    <mergeCell ref="Y6:Z6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29" r:id="rId1"/>
  <headerFooter alignWithMargins="0">
    <oddFooter>&amp;Rwww.nbp.pl -&gt;System płatniczy -&gt;Opracowania -&gt;Informacja kwartalna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2024-04-25T09:36:24Z</dcterms:created>
  <dcterms:modified xsi:type="dcterms:W3CDTF">2024-04-25T11:12:29Z</dcterms:modified>
  <cp:category/>
  <cp:version/>
  <cp:contentType/>
  <cp:contentStatus/>
</cp:coreProperties>
</file>